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bllca.sharepoint.com/sites/ConsignmentWorkingGroup/Shared Documents/General/UWIP - Unlisted Wine Inventory Program/SWS BUYER UWIP PROCEDURES (DRAFTS)/Final (master) Copies/"/>
    </mc:Choice>
  </mc:AlternateContent>
  <xr:revisionPtr revIDLastSave="0" documentId="8_{3D809CAC-7981-44E3-AED8-E0B4EAE84FBA}" xr6:coauthVersionLast="47" xr6:coauthVersionMax="47" xr10:uidLastSave="{00000000-0000-0000-0000-000000000000}"/>
  <workbookProtection workbookAlgorithmName="SHA-512" workbookHashValue="wSwT0DBSFWZOQXm/y4hwzHXKG9OrwTpANFGFFGMdvKatM4GQsqjzMBNOh5G31SEW2tfeCOo49rXGm/8B+Bmmbg==" workbookSaltValue="UUU14PTIQ5R9XlCiQTk1kg==" workbookSpinCount="100000" lockStructure="1"/>
  <bookViews>
    <workbookView xWindow="-110" yWindow="-110" windowWidth="19420" windowHeight="10420" xr2:uid="{35312424-6C3A-4A17-ACE3-12676CF02171}"/>
  </bookViews>
  <sheets>
    <sheet name="Application Form" sheetId="1" r:id="rId1"/>
    <sheet name="Data Tab" sheetId="2" state="hidden" r:id="rId2"/>
  </sheets>
  <definedNames>
    <definedName name="ContainerType">'Data Tab'!$O$20:$O$24</definedName>
    <definedName name="CountryOfOrigin">'Data Tab'!$X$2:$X$98</definedName>
    <definedName name="Currency">'Data Tab'!$K$2:$K$15</definedName>
    <definedName name="Duty_Type">'Data Tab'!$M$8:$M$10</definedName>
    <definedName name="Province">'Data Tab'!$F$2:$F$14</definedName>
    <definedName name="RTD">'Data Tab'!$T$20:$T$21</definedName>
    <definedName name="RTDSubtype">'Data Tab'!$AE$2:$AE$11</definedName>
    <definedName name="SelectStores">#REF!</definedName>
    <definedName name="Shipping_Terms">'Data Tab'!$M$2:$M$4</definedName>
    <definedName name="Spirit">'Data Tab'!$R$20:$R$22</definedName>
    <definedName name="SpiritSubtype">'Data Tab'!$AA$2:$AA$28</definedName>
    <definedName name="State">'Data Tab'!$I$2:$I$40</definedName>
    <definedName name="Store_Name">'Data Tab'!$T$2:$T$9</definedName>
    <definedName name="Wine">'Data Tab'!$S$20:$S$28</definedName>
    <definedName name="WineSubtype">'Data Tab'!$AC$2:$AC$46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2" i="1" l="1"/>
  <c r="K171" i="1"/>
  <c r="K167" i="1"/>
  <c r="K155" i="1"/>
  <c r="K154" i="1"/>
  <c r="K150" i="1"/>
  <c r="K138" i="1"/>
  <c r="K137" i="1"/>
  <c r="K133" i="1"/>
  <c r="K121" i="1"/>
  <c r="K120" i="1"/>
  <c r="K116" i="1"/>
  <c r="K104" i="1"/>
  <c r="K103" i="1"/>
  <c r="K99" i="1"/>
  <c r="K87" i="1"/>
  <c r="K86" i="1"/>
  <c r="K82" i="1"/>
  <c r="K70" i="1"/>
  <c r="K69" i="1"/>
  <c r="K65" i="1"/>
  <c r="S167" i="1"/>
  <c r="K175" i="1"/>
  <c r="K174" i="1"/>
  <c r="K173" i="1"/>
  <c r="K170" i="1"/>
  <c r="K169" i="1"/>
  <c r="K168" i="1"/>
  <c r="D175" i="1"/>
  <c r="D174" i="1"/>
  <c r="D173" i="1"/>
  <c r="D171" i="1"/>
  <c r="D170" i="1"/>
  <c r="D169" i="1"/>
  <c r="D167" i="1"/>
  <c r="D166" i="1"/>
  <c r="S150" i="1"/>
  <c r="K158" i="1"/>
  <c r="K157" i="1"/>
  <c r="K156" i="1"/>
  <c r="K153" i="1"/>
  <c r="K152" i="1"/>
  <c r="K151" i="1"/>
  <c r="D154" i="1"/>
  <c r="D158" i="1"/>
  <c r="D157" i="1"/>
  <c r="D156" i="1"/>
  <c r="D153" i="1"/>
  <c r="D152" i="1"/>
  <c r="D150" i="1"/>
  <c r="D149" i="1"/>
  <c r="K140" i="1"/>
  <c r="K139" i="1"/>
  <c r="S133" i="1"/>
  <c r="K141" i="1"/>
  <c r="K136" i="1"/>
  <c r="K135" i="1"/>
  <c r="K134" i="1"/>
  <c r="D141" i="1"/>
  <c r="D140" i="1"/>
  <c r="D139" i="1"/>
  <c r="D137" i="1"/>
  <c r="D136" i="1"/>
  <c r="D135" i="1"/>
  <c r="D133" i="1"/>
  <c r="D132" i="1"/>
  <c r="D123" i="1"/>
  <c r="S116" i="1"/>
  <c r="K123" i="1"/>
  <c r="K122" i="1"/>
  <c r="K124" i="1"/>
  <c r="K119" i="1"/>
  <c r="K118" i="1"/>
  <c r="K117" i="1"/>
  <c r="D124" i="1"/>
  <c r="D122" i="1"/>
  <c r="D120" i="1"/>
  <c r="D119" i="1"/>
  <c r="D118" i="1"/>
  <c r="D116" i="1"/>
  <c r="D115" i="1"/>
  <c r="S101" i="1"/>
  <c r="S99" i="1"/>
  <c r="K106" i="1"/>
  <c r="K105" i="1"/>
  <c r="K89" i="1"/>
  <c r="K88" i="1"/>
  <c r="K107" i="1"/>
  <c r="K102" i="1"/>
  <c r="K101" i="1"/>
  <c r="K100" i="1"/>
  <c r="D107" i="1"/>
  <c r="D106" i="1"/>
  <c r="D105" i="1"/>
  <c r="D103" i="1"/>
  <c r="D102" i="1"/>
  <c r="D101" i="1"/>
  <c r="D99" i="1"/>
  <c r="D98" i="1"/>
  <c r="D63" i="1"/>
  <c r="D97" i="1"/>
  <c r="S82" i="1"/>
  <c r="K90" i="1"/>
  <c r="K85" i="1"/>
  <c r="K84" i="1"/>
  <c r="K83" i="1"/>
  <c r="D90" i="1"/>
  <c r="D89" i="1"/>
  <c r="D88" i="1"/>
  <c r="D86" i="1"/>
  <c r="D85" i="1"/>
  <c r="D84" i="1"/>
  <c r="D82" i="1"/>
  <c r="D81" i="1"/>
  <c r="S65" i="1"/>
  <c r="S67" i="1"/>
  <c r="S68" i="1"/>
  <c r="K72" i="1"/>
  <c r="K71" i="1"/>
  <c r="K68" i="1"/>
  <c r="K67" i="1"/>
  <c r="K66" i="1"/>
  <c r="K63" i="1"/>
  <c r="K62" i="1"/>
  <c r="D73" i="1"/>
  <c r="D72" i="1"/>
  <c r="D71" i="1"/>
  <c r="D69" i="1"/>
  <c r="D68" i="1"/>
  <c r="D67" i="1"/>
  <c r="D65" i="1"/>
  <c r="D64" i="1"/>
  <c r="K73" i="1"/>
  <c r="L175" i="1"/>
  <c r="S170" i="1"/>
  <c r="S169" i="1"/>
  <c r="K165" i="1"/>
  <c r="D165" i="1"/>
  <c r="K164" i="1"/>
  <c r="A162" i="1"/>
  <c r="C164" i="1" s="1"/>
  <c r="S158" i="1"/>
  <c r="L158" i="1"/>
  <c r="S153" i="1"/>
  <c r="S152" i="1"/>
  <c r="K148" i="1"/>
  <c r="D148" i="1"/>
  <c r="K147" i="1"/>
  <c r="A145" i="1"/>
  <c r="C147" i="1" s="1"/>
  <c r="S141" i="1"/>
  <c r="L141" i="1"/>
  <c r="S136" i="1"/>
  <c r="S135" i="1"/>
  <c r="K131" i="1"/>
  <c r="D131" i="1"/>
  <c r="K130" i="1"/>
  <c r="A128" i="1"/>
  <c r="D128" i="1" s="1"/>
  <c r="S124" i="1"/>
  <c r="L124" i="1"/>
  <c r="S119" i="1"/>
  <c r="S118" i="1"/>
  <c r="K114" i="1"/>
  <c r="D114" i="1"/>
  <c r="K113" i="1"/>
  <c r="A111" i="1"/>
  <c r="D111" i="1" s="1"/>
  <c r="S107" i="1"/>
  <c r="L107" i="1"/>
  <c r="S102" i="1"/>
  <c r="K97" i="1"/>
  <c r="K96" i="1"/>
  <c r="A94" i="1"/>
  <c r="C96" i="1" s="1"/>
  <c r="S90" i="1"/>
  <c r="L90" i="1"/>
  <c r="S85" i="1"/>
  <c r="S84" i="1"/>
  <c r="K80" i="1"/>
  <c r="D80" i="1"/>
  <c r="K79" i="1"/>
  <c r="A77" i="1"/>
  <c r="C79" i="1" s="1"/>
  <c r="L56" i="1"/>
  <c r="A60" i="1"/>
  <c r="S73" i="1"/>
  <c r="L73" i="1"/>
  <c r="C113" i="1" l="1"/>
  <c r="C130" i="1"/>
  <c r="D162" i="1"/>
  <c r="D145" i="1"/>
  <c r="D94" i="1"/>
  <c r="D77" i="1"/>
  <c r="C62" i="1"/>
  <c r="D60" i="1" l="1"/>
  <c r="G26" i="1"/>
</calcChain>
</file>

<file path=xl/sharedStrings.xml><?xml version="1.0" encoding="utf-8"?>
<sst xmlns="http://schemas.openxmlformats.org/spreadsheetml/2006/main" count="534" uniqueCount="429">
  <si>
    <r>
      <t xml:space="preserve">Unlisted Wine Inventory Program Application Form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Please submit completed application to </t>
    </r>
    <r>
      <rPr>
        <sz val="12"/>
        <color rgb="FFA4E6FE"/>
        <rFont val="Calibri"/>
        <family val="2"/>
        <scheme val="minor"/>
      </rPr>
      <t>swssupport@mbll.ca</t>
    </r>
  </si>
  <si>
    <t>Unlisted Wine Inventory Program Application Instructions</t>
  </si>
  <si>
    <t xml:space="preserve">Supplier Information </t>
  </si>
  <si>
    <t xml:space="preserve">Representative Information </t>
  </si>
  <si>
    <t>This form is for Unlisted Wine Inventory Program only.</t>
  </si>
  <si>
    <t>All application forms must be for one supplier and one ship point and must be exclusive to the same store(s) for each product.</t>
  </si>
  <si>
    <t>Supplier Name</t>
  </si>
  <si>
    <t>Company</t>
  </si>
  <si>
    <t>Refer to www.mbllpartners.ca for applications for other products.</t>
  </si>
  <si>
    <t>Email Subject must have the following format:</t>
  </si>
  <si>
    <t>Supplier Email</t>
  </si>
  <si>
    <t>Contact Name</t>
  </si>
  <si>
    <t>UWIP – Product Name or Producer Name – Ship point - Date</t>
  </si>
  <si>
    <t>EG: UWIP – Chateau Grapes – France – January 2025</t>
  </si>
  <si>
    <t>Supplier Address</t>
  </si>
  <si>
    <t>Phone #</t>
  </si>
  <si>
    <t>Email</t>
  </si>
  <si>
    <t xml:space="preserve">Supplier Information: </t>
  </si>
  <si>
    <t>City</t>
  </si>
  <si>
    <t>Country</t>
  </si>
  <si>
    <t>Agent #</t>
  </si>
  <si>
    <t>Indicate all supplier information.</t>
  </si>
  <si>
    <t xml:space="preserve">Representative Information: </t>
  </si>
  <si>
    <r>
      <t>Primary Contact</t>
    </r>
    <r>
      <rPr>
        <b/>
        <sz val="14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(</t>
    </r>
    <r>
      <rPr>
        <i/>
        <sz val="12"/>
        <color theme="4" tint="-0.249977111117893"/>
        <rFont val="Calibri"/>
        <family val="2"/>
        <scheme val="minor"/>
      </rPr>
      <t>see responsibilities of program</t>
    </r>
    <r>
      <rPr>
        <i/>
        <sz val="12"/>
        <color theme="1"/>
        <rFont val="Calibri"/>
        <family val="2"/>
        <scheme val="minor"/>
      </rPr>
      <t>)</t>
    </r>
  </si>
  <si>
    <t>Indicate all representative information.</t>
  </si>
  <si>
    <r>
      <t>Primary Contact</t>
    </r>
    <r>
      <rPr>
        <sz val="11"/>
        <color theme="1"/>
        <rFont val="Calibri"/>
        <family val="2"/>
        <scheme val="minor"/>
      </rPr>
      <t xml:space="preserve">: </t>
    </r>
  </si>
  <si>
    <t>Indicate the primary contact who will be the main liaison for product and pricing inquiries from drop down menu.</t>
  </si>
  <si>
    <t xml:space="preserve">Other Documentation </t>
  </si>
  <si>
    <r>
      <t>Other Documentation</t>
    </r>
    <r>
      <rPr>
        <sz val="11"/>
        <color theme="1"/>
        <rFont val="Calibri"/>
        <family val="2"/>
        <scheme val="minor"/>
      </rPr>
      <t xml:space="preserve">: </t>
    </r>
  </si>
  <si>
    <t>Micro Producer Submitted</t>
  </si>
  <si>
    <t>Certificate of Origin Submitted</t>
  </si>
  <si>
    <t xml:space="preserve">Organic Certification Submitted </t>
  </si>
  <si>
    <t xml:space="preserve">Select from drop down menus </t>
  </si>
  <si>
    <t xml:space="preserve">Micro Producer Submitted, Certificate of Origin Submitted and Organic Certification Submitted. </t>
  </si>
  <si>
    <t>Payment Details</t>
  </si>
  <si>
    <t xml:space="preserve">If yes selected, ensure additional documentation such as </t>
  </si>
  <si>
    <t>Micro Producer, Certificate of Origin and/or Organic Certification applications have been submitted.</t>
  </si>
  <si>
    <t>Currency</t>
  </si>
  <si>
    <t>Payee</t>
  </si>
  <si>
    <r>
      <t>Payment Details</t>
    </r>
    <r>
      <rPr>
        <sz val="11"/>
        <color theme="1"/>
        <rFont val="Calibri"/>
        <family val="2"/>
        <scheme val="minor"/>
      </rPr>
      <t xml:space="preserve">: </t>
    </r>
  </si>
  <si>
    <t>Shipping Details</t>
  </si>
  <si>
    <r>
      <t>v</t>
    </r>
    <r>
      <rPr>
        <sz val="11"/>
        <color theme="1"/>
        <rFont val="Calibri"/>
        <family val="2"/>
        <scheme val="minor"/>
      </rPr>
      <t xml:space="preserve">Currency - Indicate from drop down menu currency in which the purchase order payment will be issued </t>
    </r>
  </si>
  <si>
    <r>
      <t>v</t>
    </r>
    <r>
      <rPr>
        <sz val="11"/>
        <color theme="1"/>
        <rFont val="Calibri"/>
        <family val="2"/>
        <scheme val="minor"/>
      </rPr>
      <t xml:space="preserve">Payee - Indicate from drop down menu. </t>
    </r>
  </si>
  <si>
    <t>Country of Export</t>
  </si>
  <si>
    <t xml:space="preserve">Payee is who MBLL will be issuing payment to and should match Supplier Information. </t>
  </si>
  <si>
    <t>*A Supplier Information Form must be on file*</t>
  </si>
  <si>
    <t>Pick-up Address</t>
  </si>
  <si>
    <r>
      <t>Shipping Details:</t>
    </r>
    <r>
      <rPr>
        <sz val="11"/>
        <color theme="1"/>
        <rFont val="Calibri"/>
        <family val="2"/>
        <scheme val="minor"/>
      </rPr>
      <t xml:space="preserve"> </t>
    </r>
  </si>
  <si>
    <t>Shipping Terms</t>
  </si>
  <si>
    <t>Duty Type</t>
  </si>
  <si>
    <r>
      <t>v</t>
    </r>
    <r>
      <rPr>
        <sz val="11"/>
        <color theme="1"/>
        <rFont val="Calibri"/>
        <family val="2"/>
        <scheme val="minor"/>
      </rPr>
      <t>Country of Export - Indicate which country product will be shipping from, from drop down menu.</t>
    </r>
  </si>
  <si>
    <t xml:space="preserve"> If Canada,  indicate province, if USA indicate state.</t>
  </si>
  <si>
    <t>SWS Exclusivity/Stores</t>
  </si>
  <si>
    <r>
      <t>v</t>
    </r>
    <r>
      <rPr>
        <sz val="11"/>
        <color theme="1"/>
        <rFont val="Calibri"/>
        <family val="2"/>
        <scheme val="minor"/>
      </rPr>
      <t xml:space="preserve">Pick up address - Indicate where product is located for MBLL to source. </t>
    </r>
  </si>
  <si>
    <t>Include full address street/number, city, country.</t>
  </si>
  <si>
    <t>GJ  Andrews (101)</t>
  </si>
  <si>
    <t>Calabria Market (105)</t>
  </si>
  <si>
    <r>
      <t>v</t>
    </r>
    <r>
      <rPr>
        <sz val="11"/>
        <color theme="1"/>
        <rFont val="Calibri"/>
        <family val="2"/>
        <scheme val="minor"/>
      </rPr>
      <t>Shipping Terms - Select the appropriate shipping terms from drop down menu.</t>
    </r>
  </si>
  <si>
    <t>Ellement Wine &amp; Spirits (102)</t>
  </si>
  <si>
    <t>The Pourium (106)</t>
  </si>
  <si>
    <r>
      <t>v</t>
    </r>
    <r>
      <rPr>
        <sz val="11"/>
        <color theme="1"/>
        <rFont val="Calibri"/>
        <family val="2"/>
        <scheme val="minor"/>
      </rPr>
      <t>Duty Type - Select the appropriate duty type from drop down menu.</t>
    </r>
  </si>
  <si>
    <t>Kenaston Wine Market (103)</t>
  </si>
  <si>
    <t>Jones &amp; Co (108)</t>
  </si>
  <si>
    <t>La Boutique Del Vino (104)</t>
  </si>
  <si>
    <t>The Winehouse (109)</t>
  </si>
  <si>
    <t>SWS Exclusivity/Stores:</t>
  </si>
  <si>
    <t>Indicate which store/store(s) product(s) will be exclusive to. Blank entries will be considered N/A.</t>
  </si>
  <si>
    <t>Use the drop down option to identify which wine stores are particitpating in this order.</t>
  </si>
  <si>
    <t>IMPORTANT - Please submit bottle label images as attachments for new items</t>
  </si>
  <si>
    <r>
      <t>Product Information:</t>
    </r>
    <r>
      <rPr>
        <sz val="11"/>
        <color theme="1"/>
        <rFont val="Calibri"/>
        <family val="2"/>
        <scheme val="minor"/>
      </rPr>
      <t xml:space="preserve"> </t>
    </r>
  </si>
  <si>
    <t>Product Information</t>
  </si>
  <si>
    <t>(If Cases to Order is less than half of Pallet Size, the number will show in red and need updating)</t>
  </si>
  <si>
    <t>Indicate if product is NEW or REORDER from drop down menu. If REORDER, indicate item #</t>
  </si>
  <si>
    <r>
      <t>v</t>
    </r>
    <r>
      <rPr>
        <sz val="11"/>
        <color theme="1"/>
        <rFont val="Calibri"/>
        <family val="2"/>
        <scheme val="minor"/>
      </rPr>
      <t xml:space="preserve">Full Product Name - Complete product name as per the label of the product. </t>
    </r>
  </si>
  <si>
    <t>New or Reorder?</t>
  </si>
  <si>
    <t>Full Product Name</t>
  </si>
  <si>
    <t xml:space="preserve"> Indicate Quality Designation in product name I.E  if ORGANIC, VQA, AOC, DOC, etc…</t>
  </si>
  <si>
    <t>Item #</t>
  </si>
  <si>
    <t>Producer Name</t>
  </si>
  <si>
    <r>
      <t>v</t>
    </r>
    <r>
      <rPr>
        <sz val="11"/>
        <color theme="1"/>
        <rFont val="Calibri"/>
        <family val="2"/>
        <scheme val="minor"/>
      </rPr>
      <t>Producer Name – Indicate who is producing the product.</t>
    </r>
  </si>
  <si>
    <t>UPC/GTIN</t>
  </si>
  <si>
    <r>
      <t>v</t>
    </r>
    <r>
      <rPr>
        <sz val="11"/>
        <color theme="1"/>
        <rFont val="Calibri"/>
        <family val="2"/>
        <scheme val="minor"/>
      </rPr>
      <t>UPC/EAN/GTIN - 8-, 12- or 13-digit code that appears on the selling container.</t>
    </r>
  </si>
  <si>
    <t>SCC</t>
  </si>
  <si>
    <t>Size (mls)</t>
  </si>
  <si>
    <t>Label Image Submitted</t>
  </si>
  <si>
    <r>
      <t>v</t>
    </r>
    <r>
      <rPr>
        <sz val="11"/>
        <color theme="1"/>
        <rFont val="Calibri"/>
        <family val="2"/>
        <scheme val="minor"/>
      </rPr>
      <t>SCC - 14-digit code that appears on case/carton.</t>
    </r>
  </si>
  <si>
    <t>Case Size</t>
  </si>
  <si>
    <r>
      <t>v</t>
    </r>
    <r>
      <rPr>
        <sz val="11"/>
        <color theme="1"/>
        <rFont val="Calibri"/>
        <family val="2"/>
        <scheme val="minor"/>
      </rPr>
      <t>Category - Select from drop down menu.</t>
    </r>
  </si>
  <si>
    <t>Category</t>
  </si>
  <si>
    <t>Container / Selling Unit</t>
  </si>
  <si>
    <t>Case Cost</t>
  </si>
  <si>
    <r>
      <t>v</t>
    </r>
    <r>
      <rPr>
        <sz val="11"/>
        <color theme="1"/>
        <rFont val="Calibri"/>
        <family val="2"/>
        <scheme val="minor"/>
      </rPr>
      <t>Item Type - Select from drop down menu.</t>
    </r>
  </si>
  <si>
    <t>Item Type</t>
  </si>
  <si>
    <t>Container Type</t>
  </si>
  <si>
    <t>Total Cases to Order</t>
  </si>
  <si>
    <r>
      <t>v</t>
    </r>
    <r>
      <rPr>
        <sz val="11"/>
        <color theme="1"/>
        <rFont val="Calibri"/>
        <family val="2"/>
        <scheme val="minor"/>
      </rPr>
      <t>Item Sub Type - Select from drop down menu.</t>
    </r>
  </si>
  <si>
    <t>Item SubType</t>
  </si>
  <si>
    <t>Alcohol %</t>
  </si>
  <si>
    <t xml:space="preserve">(ie. total inventory forecast)     </t>
  </si>
  <si>
    <r>
      <t>v</t>
    </r>
    <r>
      <rPr>
        <sz val="11"/>
        <color theme="1"/>
        <rFont val="Calibri"/>
        <family val="2"/>
        <scheme val="minor"/>
      </rPr>
      <t>Country of Origin – Select from drop down menu.</t>
    </r>
  </si>
  <si>
    <t>Case Weight (kg)</t>
  </si>
  <si>
    <r>
      <t>v</t>
    </r>
    <r>
      <rPr>
        <sz val="11"/>
        <color theme="1"/>
        <rFont val="Calibri"/>
        <family val="2"/>
        <scheme val="minor"/>
      </rPr>
      <t>Region – Indicate region where product is produced/originates?</t>
    </r>
  </si>
  <si>
    <t>Country of Origin</t>
  </si>
  <si>
    <t>Layers per Pallet</t>
  </si>
  <si>
    <r>
      <t>v</t>
    </r>
    <r>
      <rPr>
        <sz val="11"/>
        <color theme="1"/>
        <rFont val="Calibri"/>
        <family val="2"/>
        <scheme val="minor"/>
      </rPr>
      <t>Vintage - Indicate vintage if applicable. If not leave blank.</t>
    </r>
    <r>
      <rPr>
        <sz val="11"/>
        <color theme="1"/>
        <rFont val="Wingdings"/>
        <charset val="2"/>
      </rPr>
      <t xml:space="preserve"> </t>
    </r>
  </si>
  <si>
    <t>Region</t>
  </si>
  <si>
    <t>Cases per Layer</t>
  </si>
  <si>
    <r>
      <t>v</t>
    </r>
    <r>
      <rPr>
        <sz val="11"/>
        <color theme="1"/>
        <rFont val="Calibri"/>
        <family val="2"/>
        <scheme val="minor"/>
      </rPr>
      <t>Size (ml) - Indicate product size in mls.</t>
    </r>
  </si>
  <si>
    <t>Vintage</t>
  </si>
  <si>
    <t>Pallet Size</t>
  </si>
  <si>
    <t>Add Another Item?</t>
  </si>
  <si>
    <t>Yes</t>
  </si>
  <si>
    <r>
      <t>v</t>
    </r>
    <r>
      <rPr>
        <sz val="11"/>
        <color theme="1"/>
        <rFont val="Calibri"/>
        <family val="2"/>
        <scheme val="minor"/>
      </rPr>
      <t>Case Size - Indicate how many selling units are in a case.</t>
    </r>
  </si>
  <si>
    <r>
      <t>v</t>
    </r>
    <r>
      <rPr>
        <sz val="11"/>
        <color theme="1"/>
        <rFont val="Calibri"/>
        <family val="2"/>
        <scheme val="minor"/>
      </rPr>
      <t>Containers/Selling Unit – Indicate how many containers are in each selling unit. Single unit vs. multi-pack.</t>
    </r>
  </si>
  <si>
    <r>
      <t>v</t>
    </r>
    <r>
      <rPr>
        <sz val="11"/>
        <color theme="1"/>
        <rFont val="Calibri"/>
        <family val="2"/>
        <scheme val="minor"/>
      </rPr>
      <t>Container Type - Select the container type from the drop-down menu. Ex. Bottle, can etc.</t>
    </r>
  </si>
  <si>
    <r>
      <t>v</t>
    </r>
    <r>
      <rPr>
        <sz val="11"/>
        <color theme="1"/>
        <rFont val="Calibri"/>
        <family val="2"/>
        <scheme val="minor"/>
      </rPr>
      <t>Alcohol % - Indicate alcohol %. This is the volume of alcohol within a unit of product.</t>
    </r>
  </si>
  <si>
    <r>
      <t>v</t>
    </r>
    <r>
      <rPr>
        <sz val="11"/>
        <color theme="1"/>
        <rFont val="Calibri"/>
        <family val="2"/>
        <scheme val="minor"/>
      </rPr>
      <t>Case Weight - Indicate case weight in kgs. Maximum case weight is 18.9 kgs. Please note Bag in Box and Kegs are exempt.</t>
    </r>
  </si>
  <si>
    <r>
      <t>v</t>
    </r>
    <r>
      <rPr>
        <sz val="11"/>
        <color theme="1"/>
        <rFont val="Calibri"/>
        <family val="2"/>
        <scheme val="minor"/>
      </rPr>
      <t xml:space="preserve">Layers/Pallet - Indicate how many layers of cases are on a pallet as defined by supplier. </t>
    </r>
  </si>
  <si>
    <t>Reorder</t>
  </si>
  <si>
    <r>
      <t>v</t>
    </r>
    <r>
      <rPr>
        <sz val="11"/>
        <color theme="1"/>
        <rFont val="Calibri"/>
        <family val="2"/>
        <scheme val="minor"/>
      </rPr>
      <t xml:space="preserve">Cases/Layer - Indicate how many cases are in one layer on a pallet as defined by supplier. </t>
    </r>
  </si>
  <si>
    <r>
      <t>v</t>
    </r>
    <r>
      <rPr>
        <sz val="11"/>
        <color theme="1"/>
        <rFont val="Calibri"/>
        <family val="2"/>
        <scheme val="minor"/>
      </rPr>
      <t>Pallet Size - This field will auto-fill based on Layers/Pallet and Cases/Layer information entered above.</t>
    </r>
  </si>
  <si>
    <r>
      <t>v</t>
    </r>
    <r>
      <rPr>
        <sz val="11"/>
        <color theme="1"/>
        <rFont val="Calibri"/>
        <family val="2"/>
        <scheme val="minor"/>
      </rPr>
      <t xml:space="preserve">Label Image Submitted - If product is NEW a bottle label image must be submitted. </t>
    </r>
  </si>
  <si>
    <t>Select from drop down menu. If yes, please provide bottle label image(s) with email application.</t>
  </si>
  <si>
    <r>
      <t>v</t>
    </r>
    <r>
      <rPr>
        <sz val="11"/>
        <color theme="1"/>
        <rFont val="Calibri"/>
        <family val="2"/>
        <scheme val="minor"/>
      </rPr>
      <t>Case Cost - Indicate total cost per case (in currency selected under Payment Details).</t>
    </r>
  </si>
  <si>
    <t>Please note, retails will be calculated from case cost submitted on order form..</t>
  </si>
  <si>
    <r>
      <t>v</t>
    </r>
    <r>
      <rPr>
        <sz val="11"/>
        <color theme="1"/>
        <rFont val="Calibri"/>
        <family val="2"/>
        <scheme val="minor"/>
      </rPr>
      <t>Total Cases to Order - Indicate total number of cases to be ordered.(IE. total inventory forecast)</t>
    </r>
  </si>
  <si>
    <t>Please note minimum order quantity per product is half a pallet per product (as defined by supplier)</t>
  </si>
  <si>
    <r>
      <t>v</t>
    </r>
    <r>
      <rPr>
        <sz val="11"/>
        <color theme="1"/>
        <rFont val="Calibri"/>
        <family val="2"/>
        <scheme val="minor"/>
      </rPr>
      <t xml:space="preserve">Add Another Item? – Select from drop down menu. </t>
    </r>
  </si>
  <si>
    <t xml:space="preserve">If yes, another product information section will appear for you to complete. </t>
  </si>
  <si>
    <t>There is space on the form for maximum 8 products. If order exceeds this, please fill out additional forms and submit together.</t>
  </si>
  <si>
    <t>Submission Errors:</t>
  </si>
  <si>
    <t xml:space="preserve">Please note incomplete submissions or submissions with errors might not be accepted. </t>
  </si>
  <si>
    <t>Ensure all fields are filled in before submitting.</t>
  </si>
  <si>
    <t>Primary Contact</t>
  </si>
  <si>
    <t>Canadian Provinces</t>
  </si>
  <si>
    <t>States</t>
  </si>
  <si>
    <t>Store Name</t>
  </si>
  <si>
    <t>Spirit Subtype</t>
  </si>
  <si>
    <t>Wine Subtype</t>
  </si>
  <si>
    <t>RTD Subtype</t>
  </si>
  <si>
    <t xml:space="preserve">Supplier </t>
  </si>
  <si>
    <t>Canada</t>
  </si>
  <si>
    <t>Alberta</t>
  </si>
  <si>
    <t>Arizona</t>
  </si>
  <si>
    <t>CAD</t>
  </si>
  <si>
    <t>(EXW) MBLL consolidator picks up at the supplier's warehouse</t>
  </si>
  <si>
    <t xml:space="preserve">G.J. Andrews Food &amp; Wine </t>
  </si>
  <si>
    <t>Algeria</t>
  </si>
  <si>
    <t>Amaretto</t>
  </si>
  <si>
    <t>Apera</t>
  </si>
  <si>
    <t>Cider-Apple</t>
  </si>
  <si>
    <t>Representative</t>
  </si>
  <si>
    <t>U.S.A.</t>
  </si>
  <si>
    <t>British Columbia</t>
  </si>
  <si>
    <t>Arkansas</t>
  </si>
  <si>
    <t>USD</t>
  </si>
  <si>
    <t>(FCA) Supplier delivers to MBLL consolidator warehouse</t>
  </si>
  <si>
    <t>Ellement Wine &amp; Spirits</t>
  </si>
  <si>
    <t>Antigua &amp; Barbuda</t>
  </si>
  <si>
    <t>Apricot</t>
  </si>
  <si>
    <t>Barbera</t>
  </si>
  <si>
    <t>Cider-Flavoured</t>
  </si>
  <si>
    <t>Manitoba</t>
  </si>
  <si>
    <t>California</t>
  </si>
  <si>
    <t>EUR</t>
  </si>
  <si>
    <t>(FOB) MBLL Warehouse, Winnipeg, MB</t>
  </si>
  <si>
    <t>Kenaston Wine Market</t>
  </si>
  <si>
    <t>Argentina</t>
  </si>
  <si>
    <t>Armagnac</t>
  </si>
  <si>
    <t>Cabernet Franc</t>
  </si>
  <si>
    <t>Cider-Pear</t>
  </si>
  <si>
    <t>New Brunswick</t>
  </si>
  <si>
    <t>Colorado</t>
  </si>
  <si>
    <t>GBP</t>
  </si>
  <si>
    <t>La Boutique Del Vino</t>
  </si>
  <si>
    <t>Australia</t>
  </si>
  <si>
    <t>Banana</t>
  </si>
  <si>
    <t>Cabernet Sauvignon</t>
  </si>
  <si>
    <t>Cocktails</t>
  </si>
  <si>
    <t>Newfoundland and Labrador</t>
  </si>
  <si>
    <t>Connecticut</t>
  </si>
  <si>
    <t>AUD</t>
  </si>
  <si>
    <t>Calabria Market &amp; Deli</t>
  </si>
  <si>
    <t>Austria</t>
  </si>
  <si>
    <t>Brandy</t>
  </si>
  <si>
    <t>Carmenere</t>
  </si>
  <si>
    <t>Coolers</t>
  </si>
  <si>
    <t>Nortwest Territories</t>
  </si>
  <si>
    <t>Delaware</t>
  </si>
  <si>
    <t>NZD</t>
  </si>
  <si>
    <t xml:space="preserve">The Pourium </t>
  </si>
  <si>
    <t>Bahamas</t>
  </si>
  <si>
    <t>Cherry</t>
  </si>
  <si>
    <t>Champagne</t>
  </si>
  <si>
    <t>Freezer Pouch</t>
  </si>
  <si>
    <t>Nova Scotia</t>
  </si>
  <si>
    <t>Florida</t>
  </si>
  <si>
    <t>ZAR</t>
  </si>
  <si>
    <t>Duty Paid - supplier pays duties</t>
  </si>
  <si>
    <t>Jones &amp; Company Wine Merchants</t>
  </si>
  <si>
    <t>Barbados</t>
  </si>
  <si>
    <t>Chocolate</t>
  </si>
  <si>
    <t>Chardonnay</t>
  </si>
  <si>
    <t>Fruit</t>
  </si>
  <si>
    <t>Nunavut</t>
  </si>
  <si>
    <t>Hawaii</t>
  </si>
  <si>
    <t>OTHER</t>
  </si>
  <si>
    <t>Excise Bonded - MBLL pays duties, domestically sourced</t>
  </si>
  <si>
    <t>The Winehouse Inc</t>
  </si>
  <si>
    <t>Belgium</t>
  </si>
  <si>
    <t>Coconut</t>
  </si>
  <si>
    <t>Chenin Blanc</t>
  </si>
  <si>
    <t>Seltzers</t>
  </si>
  <si>
    <t>Ontario</t>
  </si>
  <si>
    <t>Idaho</t>
  </si>
  <si>
    <t>Customs Bonded - Imported</t>
  </si>
  <si>
    <t>Belize</t>
  </si>
  <si>
    <t>Coffee</t>
  </si>
  <si>
    <t>Colombard</t>
  </si>
  <si>
    <t>Sodas</t>
  </si>
  <si>
    <t>Prince Edward Island</t>
  </si>
  <si>
    <t>Illinois</t>
  </si>
  <si>
    <t>Bermuda</t>
  </si>
  <si>
    <t>Cognac</t>
  </si>
  <si>
    <t>Flavoured</t>
  </si>
  <si>
    <t>Teas</t>
  </si>
  <si>
    <t>Quebec</t>
  </si>
  <si>
    <t>Indiana</t>
  </si>
  <si>
    <t>Bosnia</t>
  </si>
  <si>
    <t>Cream</t>
  </si>
  <si>
    <t>Saskatchewan</t>
  </si>
  <si>
    <t>Iowa</t>
  </si>
  <si>
    <t>Availability</t>
  </si>
  <si>
    <t>Order Type</t>
  </si>
  <si>
    <t>Other Documents</t>
  </si>
  <si>
    <t>Checkmark</t>
  </si>
  <si>
    <t>Brazil</t>
  </si>
  <si>
    <t>Dry Gin</t>
  </si>
  <si>
    <t>Gamay</t>
  </si>
  <si>
    <t>Yukon</t>
  </si>
  <si>
    <t>Kansas</t>
  </si>
  <si>
    <t>All Stores</t>
  </si>
  <si>
    <t>New</t>
  </si>
  <si>
    <t>✔</t>
  </si>
  <si>
    <t>Bulgaria</t>
  </si>
  <si>
    <t>Flavoured Gin</t>
  </si>
  <si>
    <t>Generic blend</t>
  </si>
  <si>
    <t>Kentucky</t>
  </si>
  <si>
    <t>Select Stores</t>
  </si>
  <si>
    <t>No</t>
  </si>
  <si>
    <t>✘</t>
  </si>
  <si>
    <t>Flavoured Vodka</t>
  </si>
  <si>
    <t>Gewurztraminer</t>
  </si>
  <si>
    <t>Louisiana</t>
  </si>
  <si>
    <t>Reorder with Attribute Changes</t>
  </si>
  <si>
    <t>Chile</t>
  </si>
  <si>
    <t>Geneva Gin</t>
  </si>
  <si>
    <t>Grenache</t>
  </si>
  <si>
    <t>Maine</t>
  </si>
  <si>
    <t>China</t>
  </si>
  <si>
    <t>Herbal</t>
  </si>
  <si>
    <t>Madeira</t>
  </si>
  <si>
    <t>Maryland</t>
  </si>
  <si>
    <t>Colombia</t>
  </si>
  <si>
    <t>Licorice/Anise</t>
  </si>
  <si>
    <t>Malbec</t>
  </si>
  <si>
    <t>Massachusetts</t>
  </si>
  <si>
    <t>Spirit</t>
  </si>
  <si>
    <t>Wine</t>
  </si>
  <si>
    <t>RTD</t>
  </si>
  <si>
    <t>Croatia</t>
  </si>
  <si>
    <t>Mint</t>
  </si>
  <si>
    <t>Merlot</t>
  </si>
  <si>
    <t>Michigan</t>
  </si>
  <si>
    <t xml:space="preserve">Bottle </t>
  </si>
  <si>
    <t>Grape Based Spirit</t>
  </si>
  <si>
    <t>Table Wine- Red</t>
  </si>
  <si>
    <t>Ciders</t>
  </si>
  <si>
    <t>Cuba</t>
  </si>
  <si>
    <t>Miscellaneous Flavour</t>
  </si>
  <si>
    <t>Miscellaneous Wine</t>
  </si>
  <si>
    <t>Minnesota</t>
  </si>
  <si>
    <t xml:space="preserve">Can </t>
  </si>
  <si>
    <t>Grape Based Misc. Spirit</t>
  </si>
  <si>
    <t>Table Wine- Rose/Blush</t>
  </si>
  <si>
    <t>RTD - Wine Based</t>
  </si>
  <si>
    <t>Cyprus</t>
  </si>
  <si>
    <t>Miscellaneous Fruit</t>
  </si>
  <si>
    <t>Muscat</t>
  </si>
  <si>
    <t>Missouri</t>
  </si>
  <si>
    <t>Tetra</t>
  </si>
  <si>
    <t>Grape Based Liqueur</t>
  </si>
  <si>
    <t>Table Wine- White</t>
  </si>
  <si>
    <t>Czech Republic</t>
  </si>
  <si>
    <t>Nut</t>
  </si>
  <si>
    <t>Nebbiolo</t>
  </si>
  <si>
    <t>Montana</t>
  </si>
  <si>
    <t>Bag in Box</t>
  </si>
  <si>
    <t>Sparkling Wine</t>
  </si>
  <si>
    <t>Denmark</t>
  </si>
  <si>
    <t>Orange</t>
  </si>
  <si>
    <t>Pinot Blanc</t>
  </si>
  <si>
    <t>Nevada</t>
  </si>
  <si>
    <t>Keg</t>
  </si>
  <si>
    <t>Flavoured Wines</t>
  </si>
  <si>
    <t>Dominican Republic</t>
  </si>
  <si>
    <t>Peach</t>
  </si>
  <si>
    <t>Pinot Gris</t>
  </si>
  <si>
    <t>New Hampshire</t>
  </si>
  <si>
    <t>Fortified Wines</t>
  </si>
  <si>
    <t>El Salvador</t>
  </si>
  <si>
    <t>Pear</t>
  </si>
  <si>
    <t>Pinot Noir</t>
  </si>
  <si>
    <t>New Jersey</t>
  </si>
  <si>
    <t>Fruit Wines</t>
  </si>
  <si>
    <t>Estonia</t>
  </si>
  <si>
    <t>Raspberry</t>
  </si>
  <si>
    <t>Pinotage</t>
  </si>
  <si>
    <t>New York</t>
  </si>
  <si>
    <t>Icewine</t>
  </si>
  <si>
    <t>Ethiopia</t>
  </si>
  <si>
    <t>Regular Vodka</t>
  </si>
  <si>
    <t>Port</t>
  </si>
  <si>
    <t>North Carolina</t>
  </si>
  <si>
    <t>Mead</t>
  </si>
  <si>
    <t>Fiji</t>
  </si>
  <si>
    <t>Strawberry</t>
  </si>
  <si>
    <t>Riesling</t>
  </si>
  <si>
    <t>Finland</t>
  </si>
  <si>
    <t>North Dakota</t>
  </si>
  <si>
    <t>Ruby</t>
  </si>
  <si>
    <t>France</t>
  </si>
  <si>
    <t>Ohio</t>
  </si>
  <si>
    <t>Sangiovese</t>
  </si>
  <si>
    <t>Germany</t>
  </si>
  <si>
    <t>Oklahoma</t>
  </si>
  <si>
    <t>Georgia</t>
  </si>
  <si>
    <t>Sauvignon Blanc</t>
  </si>
  <si>
    <t>Greece</t>
  </si>
  <si>
    <t>Oregon</t>
  </si>
  <si>
    <t>Semillon</t>
  </si>
  <si>
    <t>Guatemala</t>
  </si>
  <si>
    <t>Pennsylvania</t>
  </si>
  <si>
    <t>Sherry</t>
  </si>
  <si>
    <t>Guyana</t>
  </si>
  <si>
    <t>South Carolina</t>
  </si>
  <si>
    <t>Shiraz/Syrah</t>
  </si>
  <si>
    <t>Haiti</t>
  </si>
  <si>
    <t>Tennessee</t>
  </si>
  <si>
    <t>Sparkling Cava</t>
  </si>
  <si>
    <t>Hungary</t>
  </si>
  <si>
    <t>Texas</t>
  </si>
  <si>
    <t>Sparkling Other</t>
  </si>
  <si>
    <t>Iceland</t>
  </si>
  <si>
    <t>Utah</t>
  </si>
  <si>
    <t>Hong Kong</t>
  </si>
  <si>
    <t>Sparkling Prosecco</t>
  </si>
  <si>
    <t>India</t>
  </si>
  <si>
    <t>Vermont</t>
  </si>
  <si>
    <t>Tawny</t>
  </si>
  <si>
    <t>Ireland</t>
  </si>
  <si>
    <t>Washington State</t>
  </si>
  <si>
    <t>Tempranillo</t>
  </si>
  <si>
    <t>Israel</t>
  </si>
  <si>
    <t>Wisconsin</t>
  </si>
  <si>
    <t>Torrontes</t>
  </si>
  <si>
    <t>Italy</t>
  </si>
  <si>
    <t>Varietal blend</t>
  </si>
  <si>
    <t>Jamaica</t>
  </si>
  <si>
    <t>Vermouth</t>
  </si>
  <si>
    <t>Japan</t>
  </si>
  <si>
    <t>Vidal</t>
  </si>
  <si>
    <t>Kazakhstan</t>
  </si>
  <si>
    <t>Kenya</t>
  </si>
  <si>
    <t>Viognier</t>
  </si>
  <si>
    <t>Laos</t>
  </si>
  <si>
    <t>Zinfandel</t>
  </si>
  <si>
    <t>Latvia</t>
  </si>
  <si>
    <t>Lebanon</t>
  </si>
  <si>
    <t>Lithuania</t>
  </si>
  <si>
    <t>Macedonia</t>
  </si>
  <si>
    <t>Martinique</t>
  </si>
  <si>
    <t>Mauritius</t>
  </si>
  <si>
    <t>Mexico</t>
  </si>
  <si>
    <t>Morocco</t>
  </si>
  <si>
    <t>Netherlands</t>
  </si>
  <si>
    <t>New Zealand</t>
  </si>
  <si>
    <t>Nicaragua</t>
  </si>
  <si>
    <t>North Korea</t>
  </si>
  <si>
    <t>Norway</t>
  </si>
  <si>
    <t>Panama</t>
  </si>
  <si>
    <t>Peru</t>
  </si>
  <si>
    <t>Philippines</t>
  </si>
  <si>
    <t>Poland</t>
  </si>
  <si>
    <t>Portugal</t>
  </si>
  <si>
    <t>Puerto Rico</t>
  </si>
  <si>
    <t>Republic of Georgia</t>
  </si>
  <si>
    <t>Republic of Moldova</t>
  </si>
  <si>
    <t>Romania</t>
  </si>
  <si>
    <t>Russia</t>
  </si>
  <si>
    <t>Serbia &amp; Montenegro</t>
  </si>
  <si>
    <t>Saint Kitts and Nevis</t>
  </si>
  <si>
    <t>Singapore</t>
  </si>
  <si>
    <t>Saint Lucia</t>
  </si>
  <si>
    <t>Slovakia</t>
  </si>
  <si>
    <t>Slovenia</t>
  </si>
  <si>
    <t>South Africa</t>
  </si>
  <si>
    <t>Skirts</t>
  </si>
  <si>
    <t>South Korea</t>
  </si>
  <si>
    <t>Spain</t>
  </si>
  <si>
    <t>Sri Lanka</t>
  </si>
  <si>
    <t>St. Lucia</t>
  </si>
  <si>
    <t>Sweden</t>
  </si>
  <si>
    <t>Switzerland</t>
  </si>
  <si>
    <t>Taiwan</t>
  </si>
  <si>
    <t>Thailand</t>
  </si>
  <si>
    <t>Trinidad and Tobago</t>
  </si>
  <si>
    <t>Syria</t>
  </si>
  <si>
    <t>Tunisia</t>
  </si>
  <si>
    <t>Turkey</t>
  </si>
  <si>
    <t>Ukraine</t>
  </si>
  <si>
    <t>United Kingdom</t>
  </si>
  <si>
    <t>Uruguay</t>
  </si>
  <si>
    <t>Venezuela</t>
  </si>
  <si>
    <t>Vietnam</t>
  </si>
  <si>
    <t>Virgin Islands, British</t>
  </si>
  <si>
    <t>Virgin Islands, US</t>
  </si>
  <si>
    <t>West Indies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</si>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</sst>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rgb="FFA4E6FE"/>
      <name val="Calibri"/>
      <family val="2"/>
      <scheme val="minor"/>
    </font>
    <font>
      <sz val="12"/>
      <color theme="9" tint="0.79998168889431442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Wingdings"/>
      <charset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45066682943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4" fillId="0" borderId="0" xfId="0" applyFont="1"/>
    <xf numFmtId="0" fontId="0" fillId="4" borderId="0" xfId="0" applyFill="1"/>
    <xf numFmtId="0" fontId="1" fillId="5" borderId="0" xfId="0" applyFont="1" applyFill="1" applyAlignment="1">
      <alignment horizontal="right"/>
    </xf>
    <xf numFmtId="0" fontId="12" fillId="5" borderId="0" xfId="0" applyFont="1" applyFill="1"/>
    <xf numFmtId="0" fontId="1" fillId="4" borderId="0" xfId="0" applyFont="1" applyFill="1"/>
    <xf numFmtId="0" fontId="0" fillId="5" borderId="0" xfId="0" applyFill="1"/>
    <xf numFmtId="0" fontId="0" fillId="5" borderId="8" xfId="0" applyFill="1" applyBorder="1"/>
    <xf numFmtId="0" fontId="1" fillId="5" borderId="0" xfId="0" applyFont="1" applyFill="1"/>
    <xf numFmtId="0" fontId="1" fillId="5" borderId="8" xfId="0" applyFont="1" applyFill="1" applyBorder="1"/>
    <xf numFmtId="0" fontId="0" fillId="5" borderId="0" xfId="0" applyFill="1" applyAlignment="1">
      <alignment horizontal="right"/>
    </xf>
    <xf numFmtId="0" fontId="1" fillId="5" borderId="9" xfId="0" applyFont="1" applyFill="1" applyBorder="1"/>
    <xf numFmtId="0" fontId="3" fillId="4" borderId="5" xfId="0" applyFont="1" applyFill="1" applyBorder="1"/>
    <xf numFmtId="0" fontId="0" fillId="4" borderId="6" xfId="0" applyFill="1" applyBorder="1"/>
    <xf numFmtId="0" fontId="11" fillId="4" borderId="0" xfId="0" applyFont="1" applyFill="1" applyAlignment="1">
      <alignment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5" fillId="5" borderId="0" xfId="0" applyFont="1" applyFill="1" applyAlignment="1" applyProtection="1">
      <alignment horizontal="center" vertical="center"/>
      <protection hidden="1"/>
    </xf>
    <xf numFmtId="0" fontId="15" fillId="5" borderId="0" xfId="0" applyFont="1" applyFill="1" applyAlignment="1" applyProtection="1">
      <alignment wrapText="1"/>
      <protection hidden="1"/>
    </xf>
    <xf numFmtId="0" fontId="0" fillId="5" borderId="13" xfId="0" applyFill="1" applyBorder="1"/>
    <xf numFmtId="0" fontId="3" fillId="4" borderId="10" xfId="0" applyFont="1" applyFill="1" applyBorder="1" applyProtection="1">
      <protection hidden="1"/>
    </xf>
    <xf numFmtId="0" fontId="0" fillId="4" borderId="11" xfId="0" applyFill="1" applyBorder="1" applyProtection="1">
      <protection hidden="1"/>
    </xf>
    <xf numFmtId="0" fontId="20" fillId="4" borderId="11" xfId="0" applyFont="1" applyFill="1" applyBorder="1" applyProtection="1">
      <protection hidden="1"/>
    </xf>
    <xf numFmtId="0" fontId="17" fillId="5" borderId="0" xfId="0" applyFont="1" applyFill="1" applyAlignment="1" applyProtection="1">
      <alignment vertical="center"/>
      <protection hidden="1"/>
    </xf>
    <xf numFmtId="0" fontId="17" fillId="5" borderId="0" xfId="0" applyFont="1" applyFill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right" vertical="center"/>
      <protection hidden="1"/>
    </xf>
    <xf numFmtId="0" fontId="15" fillId="5" borderId="0" xfId="0" applyFont="1" applyFill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right" vertical="center" wrapText="1"/>
      <protection hidden="1"/>
    </xf>
    <xf numFmtId="0" fontId="13" fillId="5" borderId="0" xfId="0" applyFont="1" applyFill="1" applyAlignment="1" applyProtection="1">
      <alignment horizontal="center" vertical="center"/>
      <protection hidden="1"/>
    </xf>
    <xf numFmtId="0" fontId="15" fillId="5" borderId="0" xfId="0" applyFont="1" applyFill="1" applyAlignment="1" applyProtection="1">
      <alignment horizontal="right" vertical="center" wrapText="1"/>
      <protection hidden="1"/>
    </xf>
    <xf numFmtId="0" fontId="15" fillId="5" borderId="0" xfId="0" applyFont="1" applyFill="1" applyProtection="1">
      <protection hidden="1"/>
    </xf>
    <xf numFmtId="1" fontId="15" fillId="5" borderId="0" xfId="0" applyNumberFormat="1" applyFont="1" applyFill="1" applyAlignment="1" applyProtection="1">
      <alignment wrapText="1"/>
      <protection hidden="1"/>
    </xf>
    <xf numFmtId="165" fontId="15" fillId="5" borderId="0" xfId="0" applyNumberFormat="1" applyFont="1" applyFill="1" applyAlignment="1" applyProtection="1">
      <alignment horizontal="center" wrapText="1"/>
      <protection hidden="1"/>
    </xf>
    <xf numFmtId="0" fontId="19" fillId="5" borderId="0" xfId="0" applyFont="1" applyFill="1" applyAlignment="1" applyProtection="1">
      <alignment horizontal="right" vertical="center"/>
      <protection hidden="1"/>
    </xf>
    <xf numFmtId="0" fontId="0" fillId="6" borderId="13" xfId="0" applyFill="1" applyBorder="1" applyProtection="1">
      <protection hidden="1"/>
    </xf>
    <xf numFmtId="0" fontId="15" fillId="5" borderId="0" xfId="0" applyFont="1" applyFill="1" applyAlignment="1" applyProtection="1">
      <alignment horizontal="center" wrapText="1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/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12" fillId="4" borderId="14" xfId="1" applyFont="1" applyFill="1" applyBorder="1" applyAlignment="1">
      <alignment vertical="center"/>
    </xf>
    <xf numFmtId="0" fontId="0" fillId="4" borderId="14" xfId="0" applyFill="1" applyBorder="1"/>
    <xf numFmtId="0" fontId="0" fillId="4" borderId="14" xfId="0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22" fillId="4" borderId="14" xfId="0" applyFont="1" applyFill="1" applyBorder="1" applyAlignment="1">
      <alignment vertical="center"/>
    </xf>
    <xf numFmtId="0" fontId="8" fillId="4" borderId="14" xfId="0" applyFont="1" applyFill="1" applyBorder="1"/>
    <xf numFmtId="0" fontId="0" fillId="0" borderId="14" xfId="0" applyBorder="1"/>
    <xf numFmtId="0" fontId="0" fillId="3" borderId="14" xfId="0" applyFill="1" applyBorder="1"/>
    <xf numFmtId="0" fontId="13" fillId="5" borderId="0" xfId="0" applyFont="1" applyFill="1" applyAlignment="1" applyProtection="1">
      <alignment horizont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5" borderId="0" xfId="0" applyFont="1" applyFill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5" fillId="5" borderId="0" xfId="0" applyNumberFormat="1" applyFont="1" applyFill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5" fillId="5" borderId="0" xfId="0" applyFont="1" applyFill="1" applyAlignment="1" applyProtection="1">
      <alignment horizontal="center" vertical="center" wrapText="1"/>
      <protection locked="0"/>
    </xf>
    <xf numFmtId="1" fontId="15" fillId="5" borderId="0" xfId="0" applyNumberFormat="1" applyFont="1" applyFill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" fontId="15" fillId="5" borderId="0" xfId="0" applyNumberFormat="1" applyFont="1" applyFill="1" applyAlignment="1" applyProtection="1">
      <alignment horizontal="left" vertical="center" wrapText="1"/>
      <protection locked="0"/>
    </xf>
    <xf numFmtId="165" fontId="15" fillId="5" borderId="0" xfId="0" applyNumberFormat="1" applyFont="1" applyFill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8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" fillId="5" borderId="0" xfId="0" applyFont="1" applyFill="1" applyAlignment="1" applyProtection="1">
      <alignment horizont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 applyProtection="1">
      <alignment horizontal="left" vertical="center"/>
      <protection locked="0"/>
    </xf>
    <xf numFmtId="0" fontId="13" fillId="2" borderId="4" xfId="0" applyFont="1" applyFill="1" applyBorder="1" applyAlignment="1" applyProtection="1">
      <alignment horizontal="left" vertical="center"/>
      <protection locked="0"/>
    </xf>
    <xf numFmtId="1" fontId="13" fillId="0" borderId="2" xfId="0" applyNumberFormat="1" applyFont="1" applyBorder="1" applyAlignment="1" applyProtection="1">
      <alignment horizontal="center" vertical="center" wrapText="1"/>
      <protection locked="0"/>
    </xf>
    <xf numFmtId="1" fontId="13" fillId="0" borderId="4" xfId="0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1" fontId="13" fillId="0" borderId="3" xfId="0" applyNumberFormat="1" applyFont="1" applyBorder="1" applyAlignment="1" applyProtection="1">
      <alignment horizontal="center" vertical="center" wrapText="1"/>
      <protection locked="0"/>
    </xf>
    <xf numFmtId="165" fontId="13" fillId="0" borderId="2" xfId="0" applyNumberFormat="1" applyFont="1" applyBorder="1" applyAlignment="1" applyProtection="1">
      <alignment horizontal="center" vertical="center" wrapText="1"/>
      <protection locked="0"/>
    </xf>
    <xf numFmtId="165" fontId="13" fillId="0" borderId="4" xfId="0" applyNumberFormat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128"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fgColor theme="1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A4E6FE"/>
      <color rgb="FFFF99CC"/>
      <color rgb="FFFF0066"/>
      <color rgb="FFFFCCFF"/>
      <color rgb="FFFF6699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136524</xdr:colOff>
      <xdr:row>0</xdr:row>
      <xdr:rowOff>635181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D7C813-747F-4476-BBFF-1D5A583560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2" t="7971" r="4071" b="15217"/>
        <a:stretch/>
      </xdr:blipFill>
      <xdr:spPr>
        <a:xfrm>
          <a:off x="0" y="0"/>
          <a:ext cx="1343024" cy="627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B9214-8B24-4F52-9DF0-59DAECF944F1}">
  <sheetPr codeName="Sheet1"/>
  <dimension ref="A1:AL177"/>
  <sheetViews>
    <sheetView tabSelected="1" topLeftCell="A42" zoomScale="70" zoomScaleNormal="70" workbookViewId="0">
      <selection activeCell="L53" sqref="L53:M53"/>
    </sheetView>
  </sheetViews>
  <sheetFormatPr defaultColWidth="9.1796875" defaultRowHeight="18.649999999999999" customHeight="1" x14ac:dyDescent="0.35"/>
  <cols>
    <col min="1" max="3" width="9.1796875" customWidth="1"/>
    <col min="4" max="4" width="10.453125" customWidth="1"/>
    <col min="5" max="5" width="9.54296875" customWidth="1"/>
    <col min="6" max="6" width="12" customWidth="1"/>
    <col min="7" max="8" width="9.1796875" customWidth="1"/>
    <col min="9" max="9" width="10.453125" customWidth="1"/>
    <col min="10" max="10" width="10.1796875" customWidth="1"/>
    <col min="11" max="11" width="9.1796875" customWidth="1"/>
    <col min="12" max="12" width="10" customWidth="1"/>
    <col min="13" max="13" width="9.1796875" customWidth="1"/>
    <col min="14" max="18" width="11.81640625" customWidth="1"/>
    <col min="19" max="19" width="15.1796875" customWidth="1"/>
    <col min="20" max="21" width="11.81640625" customWidth="1"/>
    <col min="22" max="22" width="9.1796875" style="53" customWidth="1"/>
    <col min="23" max="29" width="9.1796875" customWidth="1"/>
    <col min="34" max="34" width="14.54296875" customWidth="1"/>
  </cols>
  <sheetData>
    <row r="1" spans="1:34" ht="50.5" customHeight="1" thickBot="1" x14ac:dyDescent="0.4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66" t="s">
        <v>1</v>
      </c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8"/>
    </row>
    <row r="2" spans="1:34" ht="18.649999999999999" customHeight="1" thickBot="1" x14ac:dyDescent="0.5">
      <c r="A2" s="76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6" t="s">
        <v>3</v>
      </c>
      <c r="M2" s="77"/>
      <c r="N2" s="77"/>
      <c r="O2" s="77"/>
      <c r="P2" s="77"/>
      <c r="Q2" s="77"/>
      <c r="R2" s="77"/>
      <c r="S2" s="77"/>
      <c r="T2" s="77"/>
      <c r="U2" s="77"/>
      <c r="V2" s="47" t="s">
        <v>4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8.649999999999999" customHeight="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48" t="s">
        <v>5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8.649999999999999" customHeight="1" x14ac:dyDescent="0.35">
      <c r="A4" s="9"/>
      <c r="B4" s="4" t="s">
        <v>6</v>
      </c>
      <c r="C4" s="71"/>
      <c r="D4" s="72"/>
      <c r="E4" s="72"/>
      <c r="F4" s="72"/>
      <c r="G4" s="72"/>
      <c r="H4" s="73"/>
      <c r="I4" s="9"/>
      <c r="J4" s="9"/>
      <c r="K4" s="10"/>
      <c r="L4" s="9"/>
      <c r="M4" s="4" t="s">
        <v>7</v>
      </c>
      <c r="N4" s="71"/>
      <c r="O4" s="72"/>
      <c r="P4" s="72"/>
      <c r="Q4" s="72"/>
      <c r="R4" s="72"/>
      <c r="S4" s="73"/>
      <c r="T4" s="9"/>
      <c r="U4" s="9"/>
      <c r="V4" s="48" t="s">
        <v>8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8.649999999999999" customHeight="1" x14ac:dyDescent="0.35">
      <c r="A5" s="9"/>
      <c r="B5" s="7"/>
      <c r="C5" s="7"/>
      <c r="D5" s="7"/>
      <c r="E5" s="7"/>
      <c r="F5" s="7"/>
      <c r="G5" s="7"/>
      <c r="H5" s="7"/>
      <c r="I5" s="9"/>
      <c r="J5" s="9"/>
      <c r="K5" s="10"/>
      <c r="L5" s="9"/>
      <c r="M5" s="4"/>
      <c r="N5" s="9"/>
      <c r="O5" s="9"/>
      <c r="P5" s="9"/>
      <c r="Q5" s="9"/>
      <c r="R5" s="9"/>
      <c r="S5" s="9"/>
      <c r="T5" s="9"/>
      <c r="U5" s="9"/>
      <c r="V5" s="49" t="s">
        <v>9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8.649999999999999" customHeight="1" x14ac:dyDescent="0.35">
      <c r="A6" s="9"/>
      <c r="B6" s="4" t="s">
        <v>10</v>
      </c>
      <c r="C6" s="71"/>
      <c r="D6" s="72"/>
      <c r="E6" s="72"/>
      <c r="F6" s="72"/>
      <c r="G6" s="72"/>
      <c r="H6" s="73"/>
      <c r="I6" s="9"/>
      <c r="J6" s="9"/>
      <c r="K6" s="10"/>
      <c r="L6" s="9"/>
      <c r="M6" s="4" t="s">
        <v>11</v>
      </c>
      <c r="N6" s="71"/>
      <c r="O6" s="72"/>
      <c r="P6" s="72"/>
      <c r="Q6" s="72"/>
      <c r="R6" s="72"/>
      <c r="S6" s="73"/>
      <c r="T6" s="9"/>
      <c r="U6" s="9"/>
      <c r="V6" s="49" t="s">
        <v>12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8.649999999999999" customHeight="1" x14ac:dyDescent="0.35">
      <c r="A7" s="9"/>
      <c r="B7" s="9"/>
      <c r="C7" s="9"/>
      <c r="D7" s="9"/>
      <c r="E7" s="9"/>
      <c r="F7" s="9"/>
      <c r="G7" s="9"/>
      <c r="H7" s="9"/>
      <c r="I7" s="9"/>
      <c r="J7" s="9"/>
      <c r="K7" s="10"/>
      <c r="L7" s="9"/>
      <c r="M7" s="4"/>
      <c r="N7" s="9"/>
      <c r="O7" s="9"/>
      <c r="P7" s="9"/>
      <c r="Q7" s="9"/>
      <c r="R7" s="9"/>
      <c r="S7" s="9"/>
      <c r="T7" s="9"/>
      <c r="U7" s="9"/>
      <c r="V7" s="49" t="s">
        <v>13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ht="18.649999999999999" customHeight="1" x14ac:dyDescent="0.35">
      <c r="A8" s="9"/>
      <c r="B8" s="11" t="s">
        <v>14</v>
      </c>
      <c r="C8" s="83"/>
      <c r="D8" s="84"/>
      <c r="E8" s="84"/>
      <c r="F8" s="84"/>
      <c r="G8" s="84"/>
      <c r="H8" s="85"/>
      <c r="I8" s="9"/>
      <c r="J8" s="9"/>
      <c r="K8" s="10"/>
      <c r="L8" s="9"/>
      <c r="M8" s="4" t="s">
        <v>15</v>
      </c>
      <c r="N8" s="71"/>
      <c r="O8" s="73"/>
      <c r="P8" s="4" t="s">
        <v>16</v>
      </c>
      <c r="Q8" s="71"/>
      <c r="R8" s="72"/>
      <c r="S8" s="73"/>
      <c r="T8" s="9"/>
      <c r="U8" s="7"/>
      <c r="V8" s="5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</row>
    <row r="9" spans="1:34" ht="18.649999999999999" customHeight="1" x14ac:dyDescent="0.35">
      <c r="A9" s="9"/>
      <c r="B9" s="7"/>
      <c r="C9" s="7"/>
      <c r="D9" s="7"/>
      <c r="E9" s="7"/>
      <c r="F9" s="7"/>
      <c r="G9" s="7"/>
      <c r="H9" s="7"/>
      <c r="I9" s="9"/>
      <c r="J9" s="9"/>
      <c r="K9" s="10"/>
      <c r="L9" s="9"/>
      <c r="M9" s="4"/>
      <c r="N9" s="9"/>
      <c r="O9" s="9"/>
      <c r="P9" s="9"/>
      <c r="Q9" s="9"/>
      <c r="R9" s="9"/>
      <c r="S9" s="9"/>
      <c r="T9" s="9"/>
      <c r="U9" s="9"/>
      <c r="V9" s="50" t="s">
        <v>17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8.649999999999999" customHeight="1" x14ac:dyDescent="0.35">
      <c r="A10" s="9"/>
      <c r="B10" s="4" t="s">
        <v>18</v>
      </c>
      <c r="C10" s="71"/>
      <c r="D10" s="73"/>
      <c r="E10" s="9"/>
      <c r="F10" s="4" t="s">
        <v>19</v>
      </c>
      <c r="G10" s="71"/>
      <c r="H10" s="73"/>
      <c r="I10" s="9"/>
      <c r="J10" s="9"/>
      <c r="K10" s="10"/>
      <c r="L10" s="9"/>
      <c r="M10" s="4" t="s">
        <v>20</v>
      </c>
      <c r="N10" s="71"/>
      <c r="O10" s="72"/>
      <c r="P10" s="73"/>
      <c r="Q10" s="9"/>
      <c r="R10" s="9"/>
      <c r="S10" s="9"/>
      <c r="T10" s="9"/>
      <c r="U10" s="9"/>
      <c r="V10" s="49" t="s">
        <v>21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8.649999999999999" customHeight="1" thickBot="1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12"/>
      <c r="L11" s="9"/>
      <c r="M11" s="4"/>
      <c r="N11" s="4"/>
      <c r="O11" s="4"/>
      <c r="P11" s="4"/>
      <c r="Q11" s="9"/>
      <c r="R11" s="9"/>
      <c r="S11" s="9"/>
      <c r="T11" s="9"/>
      <c r="U11" s="9"/>
      <c r="V11" s="50" t="s">
        <v>22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8.649999999999999" customHeight="1" thickBot="1" x14ac:dyDescent="0.5">
      <c r="A12" s="13" t="s">
        <v>23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49" t="s">
        <v>24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8.649999999999999" customHeigh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5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</row>
    <row r="14" spans="1:34" ht="18.649999999999999" customHeight="1" x14ac:dyDescent="0.35">
      <c r="A14" s="7"/>
      <c r="B14" s="7"/>
      <c r="C14" s="71"/>
      <c r="D14" s="72"/>
      <c r="E14" s="73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50" t="s">
        <v>25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8.649999999999999" customHeight="1" thickBot="1" x14ac:dyDescent="0.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49" t="s">
        <v>26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8.649999999999999" customHeight="1" thickBot="1" x14ac:dyDescent="0.5">
      <c r="A16" s="13" t="s">
        <v>27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5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</row>
    <row r="17" spans="1:34" ht="18.649999999999999" customHeigh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50" t="s">
        <v>28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18.649999999999999" customHeight="1" x14ac:dyDescent="0.35">
      <c r="A18" s="7"/>
      <c r="B18" s="7"/>
      <c r="C18" s="4" t="s">
        <v>29</v>
      </c>
      <c r="D18" s="56"/>
      <c r="E18" s="7"/>
      <c r="F18" s="7"/>
      <c r="G18" s="7"/>
      <c r="H18" s="4" t="s">
        <v>30</v>
      </c>
      <c r="I18" s="56"/>
      <c r="J18" s="7"/>
      <c r="K18" s="7"/>
      <c r="L18" s="11"/>
      <c r="M18" s="4" t="s">
        <v>31</v>
      </c>
      <c r="N18" s="57"/>
      <c r="O18" s="7"/>
      <c r="P18" s="7"/>
      <c r="Q18" s="7"/>
      <c r="R18" s="7"/>
      <c r="S18" s="7"/>
      <c r="T18" s="7"/>
      <c r="U18" s="7"/>
      <c r="V18" s="49" t="s">
        <v>32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8.649999999999999" customHeight="1" thickBot="1" x14ac:dyDescent="0.4">
      <c r="A19" s="7"/>
      <c r="B19" s="9"/>
      <c r="C19" s="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48" t="s">
        <v>33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18.649999999999999" customHeight="1" thickBot="1" x14ac:dyDescent="0.5">
      <c r="A20" s="13" t="s">
        <v>34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48" t="s">
        <v>35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18.649999999999999" customHeight="1" x14ac:dyDescent="0.3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48" t="s">
        <v>36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18.649999999999999" customHeight="1" x14ac:dyDescent="0.35">
      <c r="A22" s="11"/>
      <c r="B22" s="4" t="s">
        <v>37</v>
      </c>
      <c r="C22" s="71"/>
      <c r="D22" s="72"/>
      <c r="E22" s="73"/>
      <c r="F22" s="7"/>
      <c r="G22" s="7"/>
      <c r="H22" s="4" t="s">
        <v>38</v>
      </c>
      <c r="I22" s="71"/>
      <c r="J22" s="72"/>
      <c r="K22" s="73"/>
      <c r="L22" s="7"/>
      <c r="M22" s="7"/>
      <c r="N22" s="7"/>
      <c r="O22" s="7"/>
      <c r="P22" s="7"/>
      <c r="Q22" s="7"/>
      <c r="R22" s="7"/>
      <c r="S22" s="7"/>
      <c r="T22" s="7"/>
      <c r="U22" s="7"/>
      <c r="V22" s="5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</row>
    <row r="23" spans="1:34" ht="18.649999999999999" customHeight="1" thickBot="1" x14ac:dyDescent="0.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50" t="s">
        <v>39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18.649999999999999" customHeight="1" thickBot="1" x14ac:dyDescent="0.5">
      <c r="A24" s="13" t="s">
        <v>40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51" t="s">
        <v>41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18.649999999999999" customHeight="1" x14ac:dyDescent="0.3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51" t="s">
        <v>42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ht="18.649999999999999" customHeight="1" x14ac:dyDescent="0.35">
      <c r="A26" s="7"/>
      <c r="B26" s="4" t="s">
        <v>43</v>
      </c>
      <c r="C26" s="71"/>
      <c r="D26" s="72"/>
      <c r="E26" s="73"/>
      <c r="F26" s="7"/>
      <c r="G26" s="4" t="str">
        <f>IF(C26="Canada","Province",IF(C26="U.S.A.","State",""))</f>
        <v/>
      </c>
      <c r="H26" s="82"/>
      <c r="I26" s="82"/>
      <c r="J26" s="82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48" t="s">
        <v>44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8.649999999999999" customHeight="1" x14ac:dyDescent="0.3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48" t="s">
        <v>45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8.649999999999999" customHeight="1" x14ac:dyDescent="0.35">
      <c r="A28" s="7"/>
      <c r="B28" s="4" t="s">
        <v>46</v>
      </c>
      <c r="C28" s="71"/>
      <c r="D28" s="72"/>
      <c r="E28" s="72"/>
      <c r="F28" s="72"/>
      <c r="G28" s="72"/>
      <c r="H28" s="72"/>
      <c r="I28" s="72"/>
      <c r="J28" s="72"/>
      <c r="K28" s="72"/>
      <c r="L28" s="73"/>
      <c r="M28" s="7"/>
      <c r="N28" s="7"/>
      <c r="O28" s="7"/>
      <c r="P28" s="7"/>
      <c r="Q28" s="7"/>
      <c r="R28" s="7"/>
      <c r="S28" s="7"/>
      <c r="T28" s="7"/>
      <c r="U28" s="7"/>
      <c r="V28" s="5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</row>
    <row r="29" spans="1:34" ht="18.649999999999999" customHeight="1" x14ac:dyDescent="0.3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50" t="s">
        <v>47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8.649999999999999" customHeight="1" x14ac:dyDescent="0.35">
      <c r="A30" s="7"/>
      <c r="B30" s="4" t="s">
        <v>48</v>
      </c>
      <c r="C30" s="71"/>
      <c r="D30" s="72"/>
      <c r="E30" s="72"/>
      <c r="F30" s="72"/>
      <c r="G30" s="72"/>
      <c r="H30" s="72"/>
      <c r="I30" s="73"/>
      <c r="J30" s="7"/>
      <c r="K30" s="4" t="s">
        <v>49</v>
      </c>
      <c r="L30" s="71"/>
      <c r="M30" s="72"/>
      <c r="N30" s="72"/>
      <c r="O30" s="72"/>
      <c r="P30" s="72"/>
      <c r="Q30" s="72"/>
      <c r="R30" s="73"/>
      <c r="S30" s="7"/>
      <c r="T30" s="7"/>
      <c r="U30" s="7"/>
      <c r="V30" s="51" t="s">
        <v>50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8.649999999999999" customHeight="1" thickBot="1" x14ac:dyDescent="0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48" t="s">
        <v>51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8.649999999999999" customHeight="1" thickBot="1" x14ac:dyDescent="0.5">
      <c r="A32" s="13" t="s">
        <v>52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51" t="s">
        <v>53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8.649999999999999" customHeight="1" x14ac:dyDescent="0.3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48" t="s">
        <v>54</v>
      </c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8.649999999999999" customHeight="1" x14ac:dyDescent="0.35">
      <c r="A34" s="7"/>
      <c r="B34" s="7"/>
      <c r="C34" s="9" t="s">
        <v>55</v>
      </c>
      <c r="D34" s="7"/>
      <c r="E34" s="7"/>
      <c r="F34" s="56"/>
      <c r="G34" s="7"/>
      <c r="H34" s="7"/>
      <c r="I34" s="7"/>
      <c r="J34" s="7"/>
      <c r="K34" s="7"/>
      <c r="L34" s="9" t="s">
        <v>56</v>
      </c>
      <c r="M34" s="7"/>
      <c r="N34" s="7"/>
      <c r="O34" s="56"/>
      <c r="P34" s="7"/>
      <c r="Q34" s="7"/>
      <c r="R34" s="7"/>
      <c r="S34" s="7"/>
      <c r="T34" s="7"/>
      <c r="U34" s="7"/>
      <c r="V34" s="51" t="s">
        <v>57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8.649999999999999" customHeight="1" x14ac:dyDescent="0.35">
      <c r="A35" s="7"/>
      <c r="B35" s="7"/>
      <c r="C35" s="9" t="s">
        <v>58</v>
      </c>
      <c r="D35" s="7"/>
      <c r="E35" s="7"/>
      <c r="F35" s="56"/>
      <c r="G35" s="7"/>
      <c r="H35" s="7"/>
      <c r="I35" s="7"/>
      <c r="J35" s="7"/>
      <c r="K35" s="7"/>
      <c r="L35" s="9" t="s">
        <v>59</v>
      </c>
      <c r="M35" s="7"/>
      <c r="N35" s="7"/>
      <c r="O35" s="56"/>
      <c r="P35" s="7"/>
      <c r="Q35" s="7"/>
      <c r="R35" s="7"/>
      <c r="S35" s="7"/>
      <c r="T35" s="7"/>
      <c r="U35" s="7"/>
      <c r="V35" s="51" t="s">
        <v>60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8.649999999999999" customHeight="1" x14ac:dyDescent="0.35">
      <c r="A36" s="7"/>
      <c r="B36" s="7"/>
      <c r="C36" s="9" t="s">
        <v>61</v>
      </c>
      <c r="D36" s="7"/>
      <c r="E36" s="7"/>
      <c r="F36" s="56"/>
      <c r="G36" s="7"/>
      <c r="H36" s="7"/>
      <c r="I36" s="7"/>
      <c r="J36" s="7"/>
      <c r="K36" s="7"/>
      <c r="L36" s="9" t="s">
        <v>62</v>
      </c>
      <c r="M36" s="7"/>
      <c r="N36" s="7"/>
      <c r="O36" s="56"/>
      <c r="P36" s="7"/>
      <c r="Q36" s="7"/>
      <c r="R36" s="7"/>
      <c r="S36" s="7"/>
      <c r="T36" s="7"/>
      <c r="U36" s="7"/>
      <c r="V36" s="5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</row>
    <row r="37" spans="1:34" ht="18.649999999999999" customHeight="1" x14ac:dyDescent="0.35">
      <c r="A37" s="7"/>
      <c r="B37" s="7"/>
      <c r="C37" s="9" t="s">
        <v>63</v>
      </c>
      <c r="D37" s="7"/>
      <c r="E37" s="7"/>
      <c r="F37" s="56"/>
      <c r="G37" s="7"/>
      <c r="H37" s="7"/>
      <c r="I37" s="7"/>
      <c r="J37" s="7"/>
      <c r="K37" s="7"/>
      <c r="L37" s="9" t="s">
        <v>64</v>
      </c>
      <c r="M37" s="7"/>
      <c r="N37" s="7"/>
      <c r="O37" s="56"/>
      <c r="P37" s="7"/>
      <c r="Q37" s="7"/>
      <c r="R37" s="7"/>
      <c r="S37" s="7"/>
      <c r="T37" s="7"/>
      <c r="U37" s="7"/>
      <c r="V37" s="50" t="s">
        <v>65</v>
      </c>
      <c r="W37" s="15"/>
      <c r="X37" s="15"/>
      <c r="Y37" s="15"/>
      <c r="Z37" s="15"/>
      <c r="AA37" s="15"/>
      <c r="AB37" s="3"/>
      <c r="AC37" s="3"/>
      <c r="AD37" s="3"/>
      <c r="AE37" s="3"/>
      <c r="AF37" s="3"/>
      <c r="AG37" s="3"/>
      <c r="AH37" s="3"/>
    </row>
    <row r="38" spans="1:34" ht="18.649999999999999" customHeight="1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49" t="s">
        <v>66</v>
      </c>
      <c r="W38" s="18"/>
      <c r="X38" s="18"/>
      <c r="Y38" s="18"/>
      <c r="Z38" s="18"/>
      <c r="AA38" s="18"/>
      <c r="AB38" s="3"/>
      <c r="AC38" s="3"/>
      <c r="AD38" s="3"/>
      <c r="AE38" s="3"/>
      <c r="AF38" s="3"/>
      <c r="AG38" s="3"/>
      <c r="AH38" s="3"/>
    </row>
    <row r="39" spans="1:34" ht="18.649999999999999" customHeight="1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49" t="s">
        <v>67</v>
      </c>
      <c r="W39" s="19"/>
      <c r="X39" s="19"/>
      <c r="Y39" s="19"/>
      <c r="Z39" s="19"/>
      <c r="AA39" s="19"/>
      <c r="AB39" s="3"/>
      <c r="AC39" s="3"/>
      <c r="AD39" s="3"/>
      <c r="AE39" s="3"/>
      <c r="AF39" s="3"/>
      <c r="AG39" s="3"/>
      <c r="AH39" s="3"/>
    </row>
    <row r="40" spans="1:34" ht="18.649999999999999" customHeight="1" thickBot="1" x14ac:dyDescent="0.4">
      <c r="A40" s="7"/>
      <c r="B40" s="7"/>
      <c r="C40" s="7"/>
      <c r="D40" s="7"/>
      <c r="E40" s="7"/>
      <c r="F40" s="7"/>
      <c r="G40" s="4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5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</row>
    <row r="41" spans="1:34" ht="18.649999999999999" customHeight="1" thickBot="1" x14ac:dyDescent="0.4">
      <c r="A41" s="74" t="s">
        <v>68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5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</row>
    <row r="42" spans="1:34" ht="18.649999999999999" customHeight="1" thickBot="1" x14ac:dyDescent="0.4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50" t="s">
        <v>69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8.649999999999999" customHeight="1" x14ac:dyDescent="0.45">
      <c r="A43" s="27" t="s">
        <v>70</v>
      </c>
      <c r="B43" s="28"/>
      <c r="C43" s="28"/>
      <c r="D43" s="29" t="s">
        <v>71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49" t="s">
        <v>72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8.649999999999999" customHeight="1" x14ac:dyDescent="0.3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51" t="s">
        <v>73</v>
      </c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8.649999999999999" customHeight="1" x14ac:dyDescent="0.35">
      <c r="A45" s="31"/>
      <c r="B45" s="32"/>
      <c r="C45" s="32" t="s">
        <v>74</v>
      </c>
      <c r="D45" s="79" t="s">
        <v>242</v>
      </c>
      <c r="E45" s="79"/>
      <c r="F45" s="79"/>
      <c r="G45" s="79"/>
      <c r="H45" s="24"/>
      <c r="I45" s="24"/>
      <c r="J45" s="24"/>
      <c r="K45" s="32" t="s">
        <v>75</v>
      </c>
      <c r="L45" s="86"/>
      <c r="M45" s="87"/>
      <c r="N45" s="87"/>
      <c r="O45" s="87"/>
      <c r="P45" s="87"/>
      <c r="Q45" s="87"/>
      <c r="R45" s="87"/>
      <c r="S45" s="87"/>
      <c r="T45" s="88"/>
      <c r="U45" s="33"/>
      <c r="V45" s="48" t="s">
        <v>76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8.649999999999999" customHeight="1" x14ac:dyDescent="0.35">
      <c r="A46" s="30"/>
      <c r="B46" s="24"/>
      <c r="C46" s="24"/>
      <c r="D46" s="34" t="s">
        <v>77</v>
      </c>
      <c r="E46" s="94"/>
      <c r="F46" s="94"/>
      <c r="G46" s="94"/>
      <c r="H46" s="24"/>
      <c r="I46" s="24"/>
      <c r="J46" s="24"/>
      <c r="K46" s="32" t="s">
        <v>78</v>
      </c>
      <c r="L46" s="86"/>
      <c r="M46" s="87"/>
      <c r="N46" s="87"/>
      <c r="O46" s="87"/>
      <c r="P46" s="87"/>
      <c r="Q46" s="87"/>
      <c r="R46" s="87"/>
      <c r="S46" s="87"/>
      <c r="T46" s="88"/>
      <c r="U46" s="24"/>
      <c r="V46" s="51" t="s">
        <v>79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s="21" customFormat="1" ht="18.649999999999999" customHeight="1" x14ac:dyDescent="0.35">
      <c r="A47" s="30"/>
      <c r="B47" s="24"/>
      <c r="C47" s="24"/>
      <c r="D47" s="32" t="s">
        <v>80</v>
      </c>
      <c r="E47" s="89"/>
      <c r="F47" s="95"/>
      <c r="G47" s="90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51" t="s">
        <v>81</v>
      </c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s="21" customFormat="1" ht="18.649999999999999" customHeight="1" x14ac:dyDescent="0.35">
      <c r="A48" s="30"/>
      <c r="B48" s="32"/>
      <c r="C48" s="24"/>
      <c r="D48" s="32" t="s">
        <v>82</v>
      </c>
      <c r="E48" s="89"/>
      <c r="F48" s="95"/>
      <c r="G48" s="90"/>
      <c r="H48" s="24"/>
      <c r="I48" s="24"/>
      <c r="J48" s="24"/>
      <c r="K48" s="32" t="s">
        <v>83</v>
      </c>
      <c r="L48" s="91"/>
      <c r="M48" s="92"/>
      <c r="N48" s="24"/>
      <c r="O48" s="24"/>
      <c r="P48" s="24"/>
      <c r="Q48" s="24"/>
      <c r="R48" s="24"/>
      <c r="S48" s="32" t="s">
        <v>84</v>
      </c>
      <c r="T48" s="58"/>
      <c r="U48" s="24"/>
      <c r="V48" s="51" t="s">
        <v>85</v>
      </c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8" s="21" customFormat="1" ht="18.649999999999999" customHeight="1" x14ac:dyDescent="0.35">
      <c r="A49" s="30"/>
      <c r="B49" s="24"/>
      <c r="C49" s="24"/>
      <c r="D49" s="24"/>
      <c r="E49" s="24"/>
      <c r="F49" s="24"/>
      <c r="G49" s="24"/>
      <c r="H49" s="24"/>
      <c r="I49" s="24"/>
      <c r="J49" s="24"/>
      <c r="K49" s="35" t="s">
        <v>86</v>
      </c>
      <c r="L49" s="91"/>
      <c r="M49" s="92"/>
      <c r="N49" s="24"/>
      <c r="O49" s="24"/>
      <c r="P49" s="24"/>
      <c r="Q49" s="24"/>
      <c r="R49" s="24"/>
      <c r="S49" s="24"/>
      <c r="T49" s="24"/>
      <c r="U49" s="24"/>
      <c r="V49" s="51" t="s">
        <v>87</v>
      </c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8" s="22" customFormat="1" ht="18.649999999999999" customHeight="1" x14ac:dyDescent="0.35">
      <c r="A50" s="30"/>
      <c r="B50" s="24"/>
      <c r="C50" s="24"/>
      <c r="D50" s="32" t="s">
        <v>88</v>
      </c>
      <c r="E50" s="89"/>
      <c r="F50" s="95"/>
      <c r="G50" s="90"/>
      <c r="H50" s="24"/>
      <c r="I50" s="24"/>
      <c r="J50" s="24"/>
      <c r="K50" s="32" t="s">
        <v>89</v>
      </c>
      <c r="L50" s="91"/>
      <c r="M50" s="92"/>
      <c r="N50" s="24"/>
      <c r="O50" s="24"/>
      <c r="P50" s="24"/>
      <c r="Q50" s="24"/>
      <c r="R50" s="24"/>
      <c r="S50" s="32" t="s">
        <v>90</v>
      </c>
      <c r="T50" s="61"/>
      <c r="U50" s="24"/>
      <c r="V50" s="51" t="s">
        <v>91</v>
      </c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8" s="23" customFormat="1" ht="18.649999999999999" customHeight="1" x14ac:dyDescent="0.35">
      <c r="A51" s="36"/>
      <c r="B51" s="24"/>
      <c r="C51" s="24"/>
      <c r="D51" s="32" t="s">
        <v>92</v>
      </c>
      <c r="E51" s="89"/>
      <c r="F51" s="95"/>
      <c r="G51" s="90"/>
      <c r="H51" s="37"/>
      <c r="I51" s="37"/>
      <c r="J51" s="24"/>
      <c r="K51" s="32" t="s">
        <v>93</v>
      </c>
      <c r="L51" s="89"/>
      <c r="M51" s="90"/>
      <c r="N51" s="24"/>
      <c r="O51" s="24"/>
      <c r="P51" s="24"/>
      <c r="Q51" s="24"/>
      <c r="R51" s="24"/>
      <c r="S51" s="32" t="s">
        <v>94</v>
      </c>
      <c r="T51" s="59"/>
      <c r="U51" s="24"/>
      <c r="V51" s="51" t="s">
        <v>95</v>
      </c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8" ht="18.649999999999999" customHeight="1" x14ac:dyDescent="0.35">
      <c r="A52" s="30"/>
      <c r="B52" s="24"/>
      <c r="C52" s="24"/>
      <c r="D52" s="32" t="s">
        <v>96</v>
      </c>
      <c r="E52" s="89"/>
      <c r="F52" s="95"/>
      <c r="G52" s="90"/>
      <c r="H52" s="24"/>
      <c r="I52" s="24"/>
      <c r="J52" s="24"/>
      <c r="K52" s="32" t="s">
        <v>97</v>
      </c>
      <c r="L52" s="96"/>
      <c r="M52" s="97"/>
      <c r="N52" s="24"/>
      <c r="O52" s="24"/>
      <c r="P52" s="24"/>
      <c r="Q52" s="24"/>
      <c r="R52" s="24"/>
      <c r="S52" s="35" t="s">
        <v>98</v>
      </c>
      <c r="T52" s="35"/>
      <c r="U52" s="24"/>
      <c r="V52" s="51" t="s">
        <v>99</v>
      </c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22"/>
      <c r="AJ52" s="22"/>
      <c r="AK52" s="22"/>
      <c r="AL52" s="22"/>
    </row>
    <row r="53" spans="1:38" ht="18.649999999999999" customHeight="1" x14ac:dyDescent="0.35">
      <c r="A53" s="30"/>
      <c r="B53" s="24"/>
      <c r="C53" s="24"/>
      <c r="D53" s="24"/>
      <c r="E53" s="24"/>
      <c r="F53" s="24"/>
      <c r="G53" s="24"/>
      <c r="H53" s="24"/>
      <c r="I53" s="24"/>
      <c r="J53" s="24"/>
      <c r="K53" s="32" t="s">
        <v>100</v>
      </c>
      <c r="L53" s="91"/>
      <c r="M53" s="92"/>
      <c r="N53" s="38"/>
      <c r="O53" s="38"/>
      <c r="P53" s="24"/>
      <c r="Q53" s="32"/>
      <c r="R53" s="39"/>
      <c r="S53" s="24"/>
      <c r="T53" s="24"/>
      <c r="U53" s="24"/>
      <c r="V53" s="51" t="s">
        <v>101</v>
      </c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23"/>
      <c r="AJ53" s="23"/>
      <c r="AK53" s="23"/>
      <c r="AL53" s="23"/>
    </row>
    <row r="54" spans="1:38" ht="18.649999999999999" customHeight="1" x14ac:dyDescent="0.35">
      <c r="A54" s="30"/>
      <c r="B54" s="24"/>
      <c r="C54" s="24"/>
      <c r="D54" s="32" t="s">
        <v>102</v>
      </c>
      <c r="E54" s="89"/>
      <c r="F54" s="95"/>
      <c r="G54" s="90"/>
      <c r="H54" s="24"/>
      <c r="I54" s="24"/>
      <c r="J54" s="24"/>
      <c r="K54" s="32" t="s">
        <v>103</v>
      </c>
      <c r="L54" s="58"/>
      <c r="M54" s="25"/>
      <c r="N54" s="24"/>
      <c r="O54" s="24"/>
      <c r="P54" s="24"/>
      <c r="Q54" s="24"/>
      <c r="R54" s="24"/>
      <c r="S54" s="24"/>
      <c r="T54" s="24"/>
      <c r="U54" s="24"/>
      <c r="V54" s="51" t="s">
        <v>104</v>
      </c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22"/>
      <c r="AJ54" s="22"/>
      <c r="AK54" s="22"/>
      <c r="AL54" s="22"/>
    </row>
    <row r="55" spans="1:38" ht="18.649999999999999" customHeight="1" x14ac:dyDescent="0.35">
      <c r="A55" s="30"/>
      <c r="B55" s="24"/>
      <c r="C55" s="24"/>
      <c r="D55" s="32" t="s">
        <v>105</v>
      </c>
      <c r="E55" s="91"/>
      <c r="F55" s="98"/>
      <c r="G55" s="92"/>
      <c r="H55" s="24"/>
      <c r="I55" s="24"/>
      <c r="J55" s="24"/>
      <c r="K55" s="32" t="s">
        <v>106</v>
      </c>
      <c r="L55" s="58"/>
      <c r="M55" s="25"/>
      <c r="N55" s="24"/>
      <c r="O55" s="24"/>
      <c r="P55" s="24"/>
      <c r="Q55" s="24"/>
      <c r="R55" s="24"/>
      <c r="S55" s="24"/>
      <c r="T55" s="24"/>
      <c r="U55" s="24"/>
      <c r="V55" s="51" t="s">
        <v>107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8" ht="18.649999999999999" customHeight="1" x14ac:dyDescent="0.35">
      <c r="A56" s="30"/>
      <c r="B56" s="24"/>
      <c r="C56" s="24"/>
      <c r="D56" s="34" t="s">
        <v>108</v>
      </c>
      <c r="E56" s="91"/>
      <c r="F56" s="98"/>
      <c r="G56" s="92"/>
      <c r="H56" s="24"/>
      <c r="I56" s="24"/>
      <c r="J56" s="24"/>
      <c r="K56" s="32" t="s">
        <v>109</v>
      </c>
      <c r="L56" s="43" t="str">
        <f>IF(OR(L54=0,L55=0),"",L54*L55)</f>
        <v/>
      </c>
      <c r="M56" s="25"/>
      <c r="N56" s="24"/>
      <c r="O56" s="24"/>
      <c r="P56" s="24"/>
      <c r="Q56" s="24"/>
      <c r="R56" s="24"/>
      <c r="S56" s="40" t="s">
        <v>110</v>
      </c>
      <c r="T56" s="58" t="s">
        <v>111</v>
      </c>
      <c r="U56" s="24"/>
      <c r="V56" s="51" t="s">
        <v>112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8" ht="18.649999999999999" customHeight="1" x14ac:dyDescent="0.35">
      <c r="A57" s="30"/>
      <c r="B57" s="30"/>
      <c r="C57" s="30"/>
      <c r="D57" s="24"/>
      <c r="E57" s="30"/>
      <c r="F57" s="30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30"/>
      <c r="T57" s="30"/>
      <c r="U57" s="24"/>
      <c r="V57" s="51" t="s">
        <v>113</v>
      </c>
      <c r="W57" s="3"/>
      <c r="X57" s="3"/>
      <c r="Y57" s="3"/>
      <c r="Z57" s="3"/>
      <c r="AA57" s="3"/>
      <c r="AB57" s="15"/>
      <c r="AC57" s="15"/>
      <c r="AD57" s="15"/>
      <c r="AE57" s="15"/>
      <c r="AF57" s="15"/>
      <c r="AG57" s="15"/>
      <c r="AH57" s="15"/>
    </row>
    <row r="58" spans="1:38" ht="18.649999999999999" customHeight="1" thickBot="1" x14ac:dyDescent="0.4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51" t="s">
        <v>114</v>
      </c>
      <c r="W58" s="3"/>
      <c r="X58" s="3"/>
      <c r="Y58" s="3"/>
      <c r="Z58" s="3"/>
      <c r="AA58" s="3"/>
      <c r="AB58" s="15"/>
      <c r="AC58" s="15"/>
      <c r="AD58" s="15"/>
      <c r="AE58" s="15"/>
      <c r="AF58" s="15"/>
      <c r="AG58" s="15"/>
      <c r="AH58" s="15"/>
    </row>
    <row r="59" spans="1:38" ht="18.649999999999999" customHeight="1" thickBot="1" x14ac:dyDescent="0.4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51" t="s">
        <v>115</v>
      </c>
      <c r="W59" s="3"/>
      <c r="X59" s="3"/>
      <c r="Y59" s="3"/>
      <c r="Z59" s="3"/>
      <c r="AA59" s="3"/>
      <c r="AB59" s="15"/>
      <c r="AC59" s="15"/>
      <c r="AD59" s="15"/>
      <c r="AE59" s="15"/>
      <c r="AF59" s="15"/>
      <c r="AG59" s="15"/>
      <c r="AH59" s="15"/>
    </row>
    <row r="60" spans="1:38" ht="18.649999999999999" customHeight="1" x14ac:dyDescent="0.45">
      <c r="A60" s="27" t="str">
        <f>IF(T56="Yes","Product Information","")</f>
        <v>Product Information</v>
      </c>
      <c r="B60" s="28"/>
      <c r="C60" s="28"/>
      <c r="D60" s="29" t="str">
        <f>IF(A60="","","(If Cases to Order is less than half of Pallet Size, the number will show in red and need updating)")</f>
        <v>(If Cases to Order is less than half of Pallet Size, the number will show in red and need updating)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51" t="s">
        <v>116</v>
      </c>
      <c r="W60" s="3"/>
      <c r="X60" s="3"/>
      <c r="Y60" s="3"/>
      <c r="Z60" s="3"/>
      <c r="AA60" s="3"/>
      <c r="AB60" s="45"/>
      <c r="AC60" s="45"/>
      <c r="AD60" s="45"/>
      <c r="AE60" s="45"/>
      <c r="AF60" s="45"/>
      <c r="AG60" s="45"/>
      <c r="AH60" s="45"/>
    </row>
    <row r="61" spans="1:38" ht="18.649999999999999" customHeight="1" x14ac:dyDescent="0.3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51" t="s">
        <v>117</v>
      </c>
      <c r="W61" s="3"/>
      <c r="X61" s="3"/>
      <c r="Y61" s="3"/>
      <c r="Z61" s="3"/>
      <c r="AA61" s="3"/>
      <c r="AB61" s="46"/>
      <c r="AC61" s="46"/>
      <c r="AD61" s="46"/>
      <c r="AE61" s="46"/>
      <c r="AF61" s="46"/>
      <c r="AG61" s="46"/>
      <c r="AH61" s="46"/>
    </row>
    <row r="62" spans="1:38" ht="18.649999999999999" customHeight="1" x14ac:dyDescent="0.35">
      <c r="A62" s="31"/>
      <c r="B62" s="32"/>
      <c r="C62" s="32" t="str">
        <f>IF(A60&lt;&gt;"","New or Reorder?","")</f>
        <v>New or Reorder?</v>
      </c>
      <c r="D62" s="65" t="s">
        <v>118</v>
      </c>
      <c r="E62" s="65"/>
      <c r="F62" s="65"/>
      <c r="G62" s="65"/>
      <c r="H62" s="24"/>
      <c r="I62" s="24"/>
      <c r="J62" s="24"/>
      <c r="K62" s="32" t="str">
        <f>IF(D62="","","Full Product Name")</f>
        <v>Full Product Name</v>
      </c>
      <c r="L62" s="69"/>
      <c r="M62" s="69"/>
      <c r="N62" s="69"/>
      <c r="O62" s="69"/>
      <c r="P62" s="69"/>
      <c r="Q62" s="69"/>
      <c r="R62" s="69"/>
      <c r="S62" s="69"/>
      <c r="T62" s="69"/>
      <c r="U62" s="33"/>
      <c r="V62" s="51" t="s">
        <v>119</v>
      </c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8" ht="18.649999999999999" customHeight="1" x14ac:dyDescent="0.35">
      <c r="A63" s="30"/>
      <c r="B63" s="24"/>
      <c r="C63" s="24"/>
      <c r="D63" s="34" t="str">
        <f>IF(D62="","","Item #")</f>
        <v>Item #</v>
      </c>
      <c r="E63" s="93"/>
      <c r="F63" s="93"/>
      <c r="G63" s="93"/>
      <c r="H63" s="24"/>
      <c r="I63" s="24"/>
      <c r="J63" s="24"/>
      <c r="K63" s="32" t="str">
        <f>IF(D62="","","Producer Name")</f>
        <v>Producer Name</v>
      </c>
      <c r="L63" s="69"/>
      <c r="M63" s="69"/>
      <c r="N63" s="69"/>
      <c r="O63" s="69"/>
      <c r="P63" s="69"/>
      <c r="Q63" s="69"/>
      <c r="R63" s="69"/>
      <c r="S63" s="69"/>
      <c r="T63" s="69"/>
      <c r="U63" s="24"/>
      <c r="V63" s="51" t="s">
        <v>120</v>
      </c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8" ht="18.649999999999999" customHeight="1" x14ac:dyDescent="0.35">
      <c r="A64" s="30"/>
      <c r="B64" s="24"/>
      <c r="C64" s="24"/>
      <c r="D64" s="32" t="str">
        <f>IF(OR(D62="New",D62="Reorder"),"UPC/GTIN","")</f>
        <v>UPC/GTIN</v>
      </c>
      <c r="E64" s="65"/>
      <c r="F64" s="65"/>
      <c r="G64" s="65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51" t="s">
        <v>121</v>
      </c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8.649999999999999" customHeight="1" x14ac:dyDescent="0.35">
      <c r="A65" s="30"/>
      <c r="B65" s="32"/>
      <c r="C65" s="24"/>
      <c r="D65" s="32" t="str">
        <f>IF(OR(D62="New",D62="Reorder"),"SCC","")</f>
        <v>SCC</v>
      </c>
      <c r="E65" s="65"/>
      <c r="F65" s="65"/>
      <c r="G65" s="65"/>
      <c r="H65" s="24"/>
      <c r="I65" s="24"/>
      <c r="J65" s="24"/>
      <c r="K65" s="32" t="str">
        <f>IF(OR(D62="New",D62="Reorder"),"Size (mls)","")</f>
        <v>Size (mls)</v>
      </c>
      <c r="L65" s="64"/>
      <c r="M65" s="64"/>
      <c r="N65" s="24"/>
      <c r="O65" s="24"/>
      <c r="P65" s="24"/>
      <c r="Q65" s="24"/>
      <c r="R65" s="24"/>
      <c r="S65" s="32" t="str">
        <f>IF(OR(D62="New",D62="Reorder"),"Label Image Submitted","")</f>
        <v>Label Image Submitted</v>
      </c>
      <c r="T65" s="60"/>
      <c r="U65" s="24"/>
      <c r="V65" s="49" t="s">
        <v>122</v>
      </c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8.649999999999999" customHeight="1" x14ac:dyDescent="0.35">
      <c r="A66" s="30"/>
      <c r="B66" s="24"/>
      <c r="C66" s="24"/>
      <c r="D66" s="24"/>
      <c r="E66" s="24"/>
      <c r="F66" s="24"/>
      <c r="G66" s="24"/>
      <c r="H66" s="24"/>
      <c r="I66" s="24"/>
      <c r="J66" s="24"/>
      <c r="K66" s="35" t="str">
        <f>IF(OR(D62="New",D62="Reorder"),"Case Size","")</f>
        <v>Case Size</v>
      </c>
      <c r="L66" s="64"/>
      <c r="M66" s="64"/>
      <c r="N66" s="24"/>
      <c r="O66" s="24"/>
      <c r="P66" s="24"/>
      <c r="Q66" s="24"/>
      <c r="R66" s="24"/>
      <c r="S66" s="24"/>
      <c r="T66" s="24"/>
      <c r="U66" s="24"/>
      <c r="V66" s="51" t="s">
        <v>123</v>
      </c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8.649999999999999" customHeight="1" x14ac:dyDescent="0.35">
      <c r="A67" s="30"/>
      <c r="B67" s="24"/>
      <c r="C67" s="24"/>
      <c r="D67" s="32" t="str">
        <f>IF(OR(D62="New",D62="Reorder"),"Category","")</f>
        <v>Category</v>
      </c>
      <c r="E67" s="65"/>
      <c r="F67" s="65"/>
      <c r="G67" s="65"/>
      <c r="H67" s="24"/>
      <c r="I67" s="24"/>
      <c r="J67" s="24"/>
      <c r="K67" s="32" t="str">
        <f>IF(OR(D62="New",D62="Reorder"),"Container / Selling Unit","")</f>
        <v>Container / Selling Unit</v>
      </c>
      <c r="L67" s="64"/>
      <c r="M67" s="64"/>
      <c r="N67" s="24"/>
      <c r="O67" s="24"/>
      <c r="P67" s="24"/>
      <c r="Q67" s="24"/>
      <c r="R67" s="24"/>
      <c r="S67" s="32" t="str">
        <f>IF(D62="","","Case Cost")</f>
        <v>Case Cost</v>
      </c>
      <c r="T67" s="62"/>
      <c r="U67" s="24"/>
      <c r="V67" s="48" t="s">
        <v>124</v>
      </c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8.649999999999999" customHeight="1" x14ac:dyDescent="0.35">
      <c r="A68" s="36"/>
      <c r="B68" s="24"/>
      <c r="C68" s="24"/>
      <c r="D68" s="32" t="str">
        <f>IF(OR(D62="New",D62="Reorder"),"Item Type","")</f>
        <v>Item Type</v>
      </c>
      <c r="E68" s="65"/>
      <c r="F68" s="65"/>
      <c r="G68" s="65"/>
      <c r="H68" s="37"/>
      <c r="I68" s="37"/>
      <c r="J68" s="24"/>
      <c r="K68" s="32" t="str">
        <f>IF(OR(D62="New",D62="Reorder"),"Container Type","")</f>
        <v>Container Type</v>
      </c>
      <c r="L68" s="65"/>
      <c r="M68" s="65"/>
      <c r="N68" s="24"/>
      <c r="O68" s="24"/>
      <c r="P68" s="24"/>
      <c r="Q68" s="24"/>
      <c r="R68" s="24"/>
      <c r="S68" s="32" t="str">
        <f>IF(D62="","","Total Cases to Order")</f>
        <v>Total Cases to Order</v>
      </c>
      <c r="T68" s="63"/>
      <c r="U68" s="24"/>
      <c r="V68" s="51" t="s">
        <v>125</v>
      </c>
      <c r="W68" s="15"/>
      <c r="X68" s="15"/>
      <c r="Y68" s="15"/>
      <c r="Z68" s="15"/>
      <c r="AA68" s="15"/>
      <c r="AB68" s="3"/>
      <c r="AC68" s="3"/>
      <c r="AD68" s="3"/>
      <c r="AE68" s="3"/>
      <c r="AF68" s="3"/>
      <c r="AG68" s="3"/>
      <c r="AH68" s="3"/>
    </row>
    <row r="69" spans="1:34" ht="18.649999999999999" customHeight="1" x14ac:dyDescent="0.35">
      <c r="A69" s="30"/>
      <c r="B69" s="24"/>
      <c r="C69" s="24"/>
      <c r="D69" s="32" t="str">
        <f>IF(OR(D62="New",D62="Reorder"),"Item SubType","")</f>
        <v>Item SubType</v>
      </c>
      <c r="E69" s="65"/>
      <c r="F69" s="65"/>
      <c r="G69" s="65"/>
      <c r="H69" s="24"/>
      <c r="I69" s="24"/>
      <c r="J69" s="24"/>
      <c r="K69" s="32" t="str">
        <f>IF(OR(D62="New",D62="Reorder"),"Alcohol %","")</f>
        <v>Alcohol %</v>
      </c>
      <c r="L69" s="70"/>
      <c r="M69" s="70"/>
      <c r="N69" s="24"/>
      <c r="O69" s="24"/>
      <c r="P69" s="24"/>
      <c r="Q69" s="24"/>
      <c r="R69" s="24"/>
      <c r="S69" s="24"/>
      <c r="T69" s="24"/>
      <c r="U69" s="24"/>
      <c r="V69" s="48" t="s">
        <v>126</v>
      </c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8.649999999999999" customHeight="1" x14ac:dyDescent="0.35">
      <c r="A70" s="30"/>
      <c r="B70" s="24"/>
      <c r="C70" s="24"/>
      <c r="D70" s="24"/>
      <c r="E70" s="24"/>
      <c r="F70" s="24"/>
      <c r="G70" s="24"/>
      <c r="H70" s="24"/>
      <c r="I70" s="24"/>
      <c r="J70" s="24"/>
      <c r="K70" s="32" t="str">
        <f>IF(OR(D62="New",D62="Reorder"),"Case Weight (kg)","")</f>
        <v>Case Weight (kg)</v>
      </c>
      <c r="L70" s="64"/>
      <c r="M70" s="64"/>
      <c r="N70" s="38"/>
      <c r="O70" s="38"/>
      <c r="P70" s="24"/>
      <c r="Q70" s="32"/>
      <c r="R70" s="39"/>
      <c r="S70" s="24"/>
      <c r="T70" s="24"/>
      <c r="U70" s="24"/>
      <c r="V70" s="51" t="s">
        <v>127</v>
      </c>
      <c r="W70" s="15"/>
      <c r="X70" s="15"/>
      <c r="Y70" s="15"/>
      <c r="Z70" s="15"/>
      <c r="AA70" s="15"/>
      <c r="AB70" s="3"/>
      <c r="AC70" s="3"/>
      <c r="AD70" s="3"/>
      <c r="AE70" s="3"/>
      <c r="AF70" s="3"/>
      <c r="AG70" s="3"/>
      <c r="AH70" s="3"/>
    </row>
    <row r="71" spans="1:34" ht="18.649999999999999" customHeight="1" x14ac:dyDescent="0.35">
      <c r="A71" s="30"/>
      <c r="B71" s="24"/>
      <c r="C71" s="24"/>
      <c r="D71" s="32" t="str">
        <f>IF(OR(D62="New",D62="Reorder"),"Country of Origin","")</f>
        <v>Country of Origin</v>
      </c>
      <c r="E71" s="65"/>
      <c r="F71" s="65"/>
      <c r="G71" s="65"/>
      <c r="H71" s="24"/>
      <c r="I71" s="24"/>
      <c r="J71" s="24"/>
      <c r="K71" s="32" t="str">
        <f>IF(OR(D62="New",D62="Reorder"),"Layers per Pallet","")</f>
        <v>Layers per Pallet</v>
      </c>
      <c r="L71" s="60"/>
      <c r="M71" s="24"/>
      <c r="N71" s="24"/>
      <c r="O71" s="24"/>
      <c r="P71" s="24"/>
      <c r="Q71" s="24"/>
      <c r="R71" s="24"/>
      <c r="S71" s="24"/>
      <c r="T71" s="24"/>
      <c r="U71" s="24"/>
      <c r="V71" s="48" t="s">
        <v>128</v>
      </c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8.649999999999999" customHeight="1" x14ac:dyDescent="0.35">
      <c r="A72" s="30"/>
      <c r="B72" s="24"/>
      <c r="C72" s="24"/>
      <c r="D72" s="32" t="str">
        <f>IF(OR(D62="New",D62="Reorder"),"Region","")</f>
        <v>Region</v>
      </c>
      <c r="E72" s="64"/>
      <c r="F72" s="64"/>
      <c r="G72" s="64"/>
      <c r="H72" s="24"/>
      <c r="I72" s="24"/>
      <c r="J72" s="24"/>
      <c r="K72" s="32" t="str">
        <f>IF(OR(D62="New",D62="Reorder"),"Cases per Layer","")</f>
        <v>Cases per Layer</v>
      </c>
      <c r="L72" s="60"/>
      <c r="M72" s="24"/>
      <c r="N72" s="24"/>
      <c r="O72" s="24"/>
      <c r="P72" s="24"/>
      <c r="Q72" s="24"/>
      <c r="R72" s="24"/>
      <c r="S72" s="24"/>
      <c r="T72" s="24"/>
      <c r="U72" s="24"/>
      <c r="V72" s="48" t="s">
        <v>129</v>
      </c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8.649999999999999" customHeight="1" x14ac:dyDescent="0.35">
      <c r="A73" s="30"/>
      <c r="B73" s="24"/>
      <c r="C73" s="24"/>
      <c r="D73" s="34" t="str">
        <f>IF(OR(D62="New",D62="Reorder"),"Vintage","")</f>
        <v>Vintage</v>
      </c>
      <c r="E73" s="64"/>
      <c r="F73" s="64"/>
      <c r="G73" s="64"/>
      <c r="H73" s="24"/>
      <c r="I73" s="24"/>
      <c r="J73" s="24"/>
      <c r="K73" s="32" t="str">
        <f>IF(OR(D62="New",D62="Reorder"),"Pallet Size","")</f>
        <v>Pallet Size</v>
      </c>
      <c r="L73" s="33" t="str">
        <f>IF(OR(L71=0,L72=0),"",L71*L72)</f>
        <v/>
      </c>
      <c r="M73" s="24"/>
      <c r="N73" s="24"/>
      <c r="O73" s="24"/>
      <c r="P73" s="24"/>
      <c r="Q73" s="24"/>
      <c r="R73" s="24"/>
      <c r="S73" s="40" t="str">
        <f>IF(D62="","","Add Another Item?")</f>
        <v>Add Another Item?</v>
      </c>
      <c r="T73" s="63"/>
      <c r="U73" s="24"/>
      <c r="V73" s="5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</row>
    <row r="74" spans="1:34" ht="18.649999999999999" customHeight="1" x14ac:dyDescent="0.35">
      <c r="A74" s="30"/>
      <c r="B74" s="30"/>
      <c r="C74" s="30"/>
      <c r="D74" s="24"/>
      <c r="E74" s="30"/>
      <c r="F74" s="30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30"/>
      <c r="T74" s="30"/>
      <c r="U74" s="24"/>
      <c r="V74" s="50" t="s">
        <v>130</v>
      </c>
      <c r="W74" s="15"/>
      <c r="X74" s="15"/>
      <c r="Y74" s="15"/>
      <c r="Z74" s="15"/>
      <c r="AA74" s="15"/>
      <c r="AB74" s="3"/>
      <c r="AC74" s="3"/>
      <c r="AD74" s="3"/>
      <c r="AE74" s="3"/>
      <c r="AF74" s="3"/>
      <c r="AG74" s="3"/>
      <c r="AH74" s="3"/>
    </row>
    <row r="75" spans="1:34" ht="18.649999999999999" customHeight="1" thickBot="1" x14ac:dyDescent="0.4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9" t="s">
        <v>131</v>
      </c>
      <c r="W75" s="18"/>
      <c r="X75" s="18"/>
      <c r="Y75" s="18"/>
      <c r="Z75" s="18"/>
      <c r="AA75" s="18"/>
      <c r="AB75" s="3"/>
      <c r="AC75" s="3"/>
      <c r="AD75" s="3"/>
      <c r="AE75" s="3"/>
      <c r="AF75" s="3"/>
      <c r="AG75" s="3"/>
      <c r="AH75" s="3"/>
    </row>
    <row r="76" spans="1:34" ht="18.649999999999999" customHeight="1" thickBot="1" x14ac:dyDescent="0.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49" t="s">
        <v>132</v>
      </c>
      <c r="W76" s="19"/>
      <c r="X76" s="19"/>
      <c r="Y76" s="19"/>
      <c r="Z76" s="19"/>
      <c r="AA76" s="19"/>
      <c r="AB76" s="3"/>
      <c r="AC76" s="3"/>
      <c r="AD76" s="3"/>
      <c r="AE76" s="3"/>
      <c r="AF76" s="3"/>
      <c r="AG76" s="3"/>
      <c r="AH76" s="3"/>
    </row>
    <row r="77" spans="1:34" ht="18.649999999999999" customHeight="1" x14ac:dyDescent="0.45">
      <c r="A77" s="27" t="str">
        <f>IF(T73="Yes","Product Information","")</f>
        <v/>
      </c>
      <c r="B77" s="28"/>
      <c r="C77" s="28"/>
      <c r="D77" s="29" t="str">
        <f>IF(A77="","","(If Cases to Order is less than half of Pallet Size, the number will show in red and need updating)")</f>
        <v/>
      </c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48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8.649999999999999" customHeight="1" x14ac:dyDescent="0.3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48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8.649999999999999" customHeight="1" x14ac:dyDescent="0.35">
      <c r="A79" s="31"/>
      <c r="B79" s="32"/>
      <c r="C79" s="32" t="str">
        <f>IF(A77&lt;&gt;"","New or Reorder?","")</f>
        <v/>
      </c>
      <c r="D79" s="65"/>
      <c r="E79" s="65"/>
      <c r="F79" s="65"/>
      <c r="G79" s="65"/>
      <c r="H79" s="24"/>
      <c r="I79" s="24"/>
      <c r="J79" s="24"/>
      <c r="K79" s="32" t="str">
        <f>IF(D79="","","Full Product Name")</f>
        <v/>
      </c>
      <c r="L79" s="69"/>
      <c r="M79" s="69"/>
      <c r="N79" s="69"/>
      <c r="O79" s="69"/>
      <c r="P79" s="69"/>
      <c r="Q79" s="69"/>
      <c r="R79" s="69"/>
      <c r="S79" s="69"/>
      <c r="T79" s="69"/>
      <c r="U79" s="33"/>
      <c r="V79" s="49"/>
      <c r="W79" s="6"/>
      <c r="X79" s="6"/>
      <c r="Y79" s="6"/>
      <c r="Z79" s="6"/>
      <c r="AA79" s="6"/>
      <c r="AB79" s="3"/>
      <c r="AC79" s="3"/>
      <c r="AD79" s="3"/>
      <c r="AE79" s="3"/>
      <c r="AF79" s="3"/>
      <c r="AG79" s="3"/>
      <c r="AH79" s="3"/>
    </row>
    <row r="80" spans="1:34" ht="18.649999999999999" customHeight="1" x14ac:dyDescent="0.35">
      <c r="A80" s="30"/>
      <c r="B80" s="24"/>
      <c r="C80" s="24"/>
      <c r="D80" s="34" t="str">
        <f>IF(D79="","","Item #")</f>
        <v/>
      </c>
      <c r="E80" s="65"/>
      <c r="F80" s="65"/>
      <c r="G80" s="65"/>
      <c r="H80" s="24"/>
      <c r="I80" s="24"/>
      <c r="J80" s="24"/>
      <c r="K80" s="32" t="str">
        <f>IF(D79="","","Producer Name")</f>
        <v/>
      </c>
      <c r="L80" s="69"/>
      <c r="M80" s="69"/>
      <c r="N80" s="69"/>
      <c r="O80" s="69"/>
      <c r="P80" s="69"/>
      <c r="Q80" s="69"/>
      <c r="R80" s="69"/>
      <c r="S80" s="69"/>
      <c r="T80" s="69"/>
      <c r="U80" s="24"/>
      <c r="V80" s="5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</row>
    <row r="81" spans="1:34" ht="18.649999999999999" customHeight="1" x14ac:dyDescent="0.35">
      <c r="A81" s="30"/>
      <c r="B81" s="24"/>
      <c r="C81" s="24"/>
      <c r="D81" s="32" t="str">
        <f>IF(OR(D79="New",D79="Reorder"),"UPC/GTIN","")</f>
        <v/>
      </c>
      <c r="E81" s="65"/>
      <c r="F81" s="65"/>
      <c r="G81" s="65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52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ht="18.649999999999999" customHeight="1" x14ac:dyDescent="0.35">
      <c r="A82" s="30"/>
      <c r="B82" s="32"/>
      <c r="C82" s="24"/>
      <c r="D82" s="32" t="str">
        <f>IF(OR(D79="New",D79="Reorder"),"SCC","")</f>
        <v/>
      </c>
      <c r="E82" s="65"/>
      <c r="F82" s="65"/>
      <c r="G82" s="65"/>
      <c r="H82" s="24"/>
      <c r="I82" s="24"/>
      <c r="J82" s="24"/>
      <c r="K82" s="32" t="str">
        <f>IF(OR(D79="New",D79="Reorder"),"Size (mls)","")</f>
        <v/>
      </c>
      <c r="L82" s="64"/>
      <c r="M82" s="64"/>
      <c r="N82" s="24"/>
      <c r="O82" s="24"/>
      <c r="P82" s="24"/>
      <c r="Q82" s="24"/>
      <c r="R82" s="24"/>
      <c r="S82" s="32" t="str">
        <f>IF(OR(D79="New",D79="Reorder"),"Label Image Submitted","")</f>
        <v/>
      </c>
      <c r="T82" s="60"/>
      <c r="U82" s="24"/>
      <c r="V82" s="49"/>
      <c r="W82" s="6"/>
      <c r="X82" s="6"/>
      <c r="Y82" s="6"/>
      <c r="Z82" s="6"/>
      <c r="AA82" s="6"/>
      <c r="AB82" s="3"/>
      <c r="AC82" s="3"/>
      <c r="AD82" s="3"/>
      <c r="AE82" s="3"/>
      <c r="AF82" s="3"/>
      <c r="AG82" s="3"/>
      <c r="AH82" s="3"/>
    </row>
    <row r="83" spans="1:34" ht="18.649999999999999" customHeight="1" x14ac:dyDescent="0.35">
      <c r="A83" s="30"/>
      <c r="B83" s="24"/>
      <c r="C83" s="24"/>
      <c r="D83" s="24"/>
      <c r="E83" s="24"/>
      <c r="F83" s="24"/>
      <c r="G83" s="24"/>
      <c r="H83" s="24"/>
      <c r="I83" s="24"/>
      <c r="J83" s="24"/>
      <c r="K83" s="35" t="str">
        <f>IF(OR(D79="New",D79="Reorder"),"Case Size","")</f>
        <v/>
      </c>
      <c r="L83" s="64"/>
      <c r="M83" s="64"/>
      <c r="N83" s="24"/>
      <c r="O83" s="24"/>
      <c r="P83" s="24"/>
      <c r="Q83" s="24"/>
      <c r="R83" s="24"/>
      <c r="S83" s="24"/>
      <c r="T83" s="24"/>
      <c r="U83" s="24"/>
      <c r="V83" s="48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8.649999999999999" customHeight="1" x14ac:dyDescent="0.35">
      <c r="A84" s="30"/>
      <c r="B84" s="24"/>
      <c r="C84" s="24"/>
      <c r="D84" s="32" t="str">
        <f>IF(OR(D79="New",D79="Reorder"),"Category","")</f>
        <v/>
      </c>
      <c r="E84" s="65"/>
      <c r="F84" s="65"/>
      <c r="G84" s="65"/>
      <c r="H84" s="24"/>
      <c r="I84" s="24"/>
      <c r="J84" s="24"/>
      <c r="K84" s="32" t="str">
        <f>IF(OR(D79="New",D79="Reorder"),"Container / Selling Unit","")</f>
        <v/>
      </c>
      <c r="L84" s="64"/>
      <c r="M84" s="64"/>
      <c r="N84" s="24"/>
      <c r="O84" s="24"/>
      <c r="P84" s="24"/>
      <c r="Q84" s="24"/>
      <c r="R84" s="24"/>
      <c r="S84" s="32" t="str">
        <f>IF(D79="","","Case Cost")</f>
        <v/>
      </c>
      <c r="T84" s="62"/>
      <c r="U84" s="24"/>
      <c r="V84" s="48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8.649999999999999" customHeight="1" x14ac:dyDescent="0.35">
      <c r="A85" s="36"/>
      <c r="B85" s="24"/>
      <c r="C85" s="24"/>
      <c r="D85" s="32" t="str">
        <f>IF(OR(D79="New",D79="Reorder"),"Item Type","")</f>
        <v/>
      </c>
      <c r="E85" s="65"/>
      <c r="F85" s="65"/>
      <c r="G85" s="65"/>
      <c r="H85" s="37"/>
      <c r="I85" s="37"/>
      <c r="J85" s="24"/>
      <c r="K85" s="32" t="str">
        <f>IF(OR(D79="New",D79="Reorder"),"Container Type","")</f>
        <v/>
      </c>
      <c r="L85" s="65"/>
      <c r="M85" s="65"/>
      <c r="N85" s="24"/>
      <c r="O85" s="24"/>
      <c r="P85" s="24"/>
      <c r="Q85" s="24"/>
      <c r="R85" s="24"/>
      <c r="S85" s="32" t="str">
        <f>IF(D79="","","Total Cases to Order")</f>
        <v/>
      </c>
      <c r="T85" s="63"/>
      <c r="U85" s="24"/>
      <c r="V85" s="48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8.649999999999999" customHeight="1" x14ac:dyDescent="0.35">
      <c r="A86" s="30"/>
      <c r="B86" s="24"/>
      <c r="C86" s="24"/>
      <c r="D86" s="32" t="str">
        <f>IF(OR(D79="New",D79="Reorder"),"Item SubType","")</f>
        <v/>
      </c>
      <c r="E86" s="65"/>
      <c r="F86" s="65"/>
      <c r="G86" s="65"/>
      <c r="H86" s="24"/>
      <c r="I86" s="24"/>
      <c r="J86" s="24"/>
      <c r="K86" s="32" t="str">
        <f>IF(OR(D79="New",D79="Reorder"),"Alcohol %","")</f>
        <v/>
      </c>
      <c r="L86" s="70"/>
      <c r="M86" s="70"/>
      <c r="N86" s="24"/>
      <c r="O86" s="24"/>
      <c r="P86" s="24"/>
      <c r="Q86" s="24"/>
      <c r="R86" s="24"/>
      <c r="S86" s="24"/>
      <c r="T86" s="24"/>
      <c r="U86" s="24"/>
      <c r="V86" s="48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8.649999999999999" customHeight="1" x14ac:dyDescent="0.35">
      <c r="A87" s="30"/>
      <c r="B87" s="24"/>
      <c r="C87" s="24"/>
      <c r="D87" s="24"/>
      <c r="E87" s="24"/>
      <c r="F87" s="24"/>
      <c r="G87" s="24"/>
      <c r="H87" s="24"/>
      <c r="I87" s="24"/>
      <c r="J87" s="24"/>
      <c r="K87" s="32" t="str">
        <f>IF(OR(D79="New",D79="Reorder"),"Case Weight (kg)","")</f>
        <v/>
      </c>
      <c r="L87" s="64"/>
      <c r="M87" s="64"/>
      <c r="N87" s="38"/>
      <c r="O87" s="38"/>
      <c r="P87" s="24"/>
      <c r="Q87" s="32"/>
      <c r="R87" s="39"/>
      <c r="S87" s="24"/>
      <c r="T87" s="24"/>
      <c r="U87" s="24"/>
      <c r="V87" s="48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8.649999999999999" customHeight="1" x14ac:dyDescent="0.35">
      <c r="A88" s="30"/>
      <c r="B88" s="24"/>
      <c r="C88" s="24"/>
      <c r="D88" s="32" t="str">
        <f>IF(OR(D79="New",D79="Reorder"),"Country of Origin","")</f>
        <v/>
      </c>
      <c r="E88" s="65"/>
      <c r="F88" s="65"/>
      <c r="G88" s="65"/>
      <c r="H88" s="24"/>
      <c r="I88" s="24"/>
      <c r="J88" s="24"/>
      <c r="K88" s="32" t="str">
        <f>IF(OR(D79="New",D79="Reorder"),"Layers per Pallet","")</f>
        <v/>
      </c>
      <c r="L88" s="60"/>
      <c r="M88" s="24"/>
      <c r="N88" s="24"/>
      <c r="O88" s="24"/>
      <c r="P88" s="24"/>
      <c r="Q88" s="24"/>
      <c r="R88" s="24"/>
      <c r="S88" s="24"/>
      <c r="T88" s="24"/>
      <c r="U88" s="24"/>
      <c r="V88" s="48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8.649999999999999" customHeight="1" x14ac:dyDescent="0.35">
      <c r="A89" s="30"/>
      <c r="B89" s="24"/>
      <c r="C89" s="24"/>
      <c r="D89" s="32" t="str">
        <f>IF(OR(D79="New",D79="Reorder"),"Region","")</f>
        <v/>
      </c>
      <c r="E89" s="64"/>
      <c r="F89" s="64"/>
      <c r="G89" s="64"/>
      <c r="H89" s="24"/>
      <c r="I89" s="24"/>
      <c r="J89" s="24"/>
      <c r="K89" s="32" t="str">
        <f>IF(OR(D79="New",D79="Reorder"),"Cases per Layer","")</f>
        <v/>
      </c>
      <c r="L89" s="60"/>
      <c r="M89" s="24"/>
      <c r="N89" s="24"/>
      <c r="O89" s="24"/>
      <c r="P89" s="24"/>
      <c r="Q89" s="24"/>
      <c r="R89" s="24"/>
      <c r="S89" s="24"/>
      <c r="T89" s="24"/>
      <c r="U89" s="24"/>
      <c r="V89" s="48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18.649999999999999" customHeight="1" x14ac:dyDescent="0.35">
      <c r="A90" s="30"/>
      <c r="B90" s="24"/>
      <c r="C90" s="24"/>
      <c r="D90" s="34" t="str">
        <f>IF(OR(D79="New",D79="Reorder"),"Vintage","")</f>
        <v/>
      </c>
      <c r="E90" s="64"/>
      <c r="F90" s="64"/>
      <c r="G90" s="64"/>
      <c r="H90" s="24"/>
      <c r="I90" s="24"/>
      <c r="J90" s="24"/>
      <c r="K90" s="32" t="str">
        <f>IF(OR(D79="New",D79="Reorder"),"Pallet Size","")</f>
        <v/>
      </c>
      <c r="L90" s="42" t="str">
        <f>IF(OR(L88=0,L89=0),"",L88*L89)</f>
        <v/>
      </c>
      <c r="M90" s="24"/>
      <c r="N90" s="24"/>
      <c r="O90" s="24"/>
      <c r="P90" s="24"/>
      <c r="Q90" s="24"/>
      <c r="R90" s="24"/>
      <c r="S90" s="40" t="str">
        <f>IF(D79="","","Add Another Item?")</f>
        <v/>
      </c>
      <c r="T90" s="63"/>
      <c r="U90" s="24"/>
      <c r="V90" s="48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8.649999999999999" customHeight="1" x14ac:dyDescent="0.35">
      <c r="A91" s="30"/>
      <c r="B91" s="30"/>
      <c r="C91" s="30"/>
      <c r="D91" s="24"/>
      <c r="E91" s="30"/>
      <c r="F91" s="30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30"/>
      <c r="T91" s="30"/>
      <c r="U91" s="24"/>
      <c r="V91" s="48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8.649999999999999" customHeight="1" thickBot="1" x14ac:dyDescent="0.4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8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8.649999999999999" customHeight="1" thickBot="1" x14ac:dyDescent="0.4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48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8.649999999999999" customHeight="1" x14ac:dyDescent="0.45">
      <c r="A94" s="27" t="str">
        <f>IF(T90="Yes","Product Information","")</f>
        <v/>
      </c>
      <c r="B94" s="28"/>
      <c r="C94" s="28"/>
      <c r="D94" s="29" t="str">
        <f>IF(A94="","","(If Cases to Order is less than half of Pallet Size, the number will show in red and need updating)")</f>
        <v/>
      </c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48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8.649999999999999" customHeight="1" x14ac:dyDescent="0.3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48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ht="18.649999999999999" customHeight="1" x14ac:dyDescent="0.35">
      <c r="A96" s="31"/>
      <c r="B96" s="32"/>
      <c r="C96" s="32" t="str">
        <f>IF(A94&lt;&gt;"","New or Reorder?","")</f>
        <v/>
      </c>
      <c r="D96" s="65"/>
      <c r="E96" s="65"/>
      <c r="F96" s="65"/>
      <c r="G96" s="65"/>
      <c r="H96" s="24"/>
      <c r="I96" s="24"/>
      <c r="J96" s="24"/>
      <c r="K96" s="32" t="str">
        <f>IF(D96="","","Full Product Name")</f>
        <v/>
      </c>
      <c r="L96" s="69"/>
      <c r="M96" s="69"/>
      <c r="N96" s="69"/>
      <c r="O96" s="69"/>
      <c r="P96" s="69"/>
      <c r="Q96" s="69"/>
      <c r="R96" s="69"/>
      <c r="S96" s="69"/>
      <c r="T96" s="69"/>
      <c r="U96" s="33"/>
      <c r="V96" s="48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8.649999999999999" customHeight="1" x14ac:dyDescent="0.35">
      <c r="A97" s="30"/>
      <c r="B97" s="24"/>
      <c r="C97" s="24"/>
      <c r="D97" s="34" t="str">
        <f>IF(D96="","","Item #")</f>
        <v/>
      </c>
      <c r="E97" s="65"/>
      <c r="F97" s="65"/>
      <c r="G97" s="65"/>
      <c r="H97" s="24"/>
      <c r="I97" s="24"/>
      <c r="J97" s="24"/>
      <c r="K97" s="32" t="str">
        <f>IF(D96="","","Producer Name")</f>
        <v/>
      </c>
      <c r="L97" s="69"/>
      <c r="M97" s="69"/>
      <c r="N97" s="69"/>
      <c r="O97" s="69"/>
      <c r="P97" s="69"/>
      <c r="Q97" s="69"/>
      <c r="R97" s="69"/>
      <c r="S97" s="69"/>
      <c r="T97" s="69"/>
      <c r="U97" s="24"/>
      <c r="V97" s="48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8.649999999999999" customHeight="1" x14ac:dyDescent="0.35">
      <c r="A98" s="30"/>
      <c r="B98" s="24"/>
      <c r="C98" s="24"/>
      <c r="D98" s="32" t="str">
        <f>IF(OR(D96="New",D96="Reorder"),"UPC/GTIN","")</f>
        <v/>
      </c>
      <c r="E98" s="65"/>
      <c r="F98" s="65"/>
      <c r="G98" s="65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48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8.649999999999999" customHeight="1" x14ac:dyDescent="0.35">
      <c r="A99" s="30"/>
      <c r="B99" s="32"/>
      <c r="C99" s="24"/>
      <c r="D99" s="32" t="str">
        <f>IF(OR(D96="New",D96="Reorder"),"SCC","")</f>
        <v/>
      </c>
      <c r="E99" s="65"/>
      <c r="F99" s="65"/>
      <c r="G99" s="65"/>
      <c r="H99" s="24"/>
      <c r="I99" s="24"/>
      <c r="J99" s="24"/>
      <c r="K99" s="32" t="str">
        <f>IF(OR(D96="New",D96="Reorder"),"Size (mls)","")</f>
        <v/>
      </c>
      <c r="L99" s="64"/>
      <c r="M99" s="64"/>
      <c r="N99" s="24"/>
      <c r="O99" s="24"/>
      <c r="P99" s="24"/>
      <c r="Q99" s="24"/>
      <c r="R99" s="24"/>
      <c r="S99" s="32" t="str">
        <f>IF(OR(D96="New",D96="Reorder"),"Label Image Submitted","")</f>
        <v/>
      </c>
      <c r="T99" s="60"/>
      <c r="U99" s="24"/>
      <c r="V99" s="48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8.649999999999999" customHeight="1" x14ac:dyDescent="0.35">
      <c r="A100" s="30"/>
      <c r="B100" s="24"/>
      <c r="C100" s="24"/>
      <c r="D100" s="24"/>
      <c r="E100" s="24"/>
      <c r="F100" s="24"/>
      <c r="G100" s="24"/>
      <c r="H100" s="24"/>
      <c r="I100" s="24"/>
      <c r="J100" s="24"/>
      <c r="K100" s="35" t="str">
        <f>IF(OR(D96="New",D96="Reorder"),"Case Size","")</f>
        <v/>
      </c>
      <c r="L100" s="64"/>
      <c r="M100" s="64"/>
      <c r="N100" s="24"/>
      <c r="O100" s="24"/>
      <c r="P100" s="24"/>
      <c r="Q100" s="24"/>
      <c r="R100" s="24"/>
      <c r="S100" s="24"/>
      <c r="T100" s="24"/>
      <c r="U100" s="24"/>
      <c r="V100" s="48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ht="18.649999999999999" customHeight="1" x14ac:dyDescent="0.35">
      <c r="A101" s="30"/>
      <c r="B101" s="24"/>
      <c r="C101" s="24"/>
      <c r="D101" s="32" t="str">
        <f>IF(OR(D96="New",D96="Reorder"),"Category","")</f>
        <v/>
      </c>
      <c r="E101" s="65"/>
      <c r="F101" s="65"/>
      <c r="G101" s="65"/>
      <c r="H101" s="24"/>
      <c r="I101" s="24"/>
      <c r="J101" s="24"/>
      <c r="K101" s="32" t="str">
        <f>IF(OR(D96="New",D96="Reorder"),"Container / Selling Unit","")</f>
        <v/>
      </c>
      <c r="L101" s="64"/>
      <c r="M101" s="64"/>
      <c r="N101" s="24"/>
      <c r="O101" s="24"/>
      <c r="P101" s="24"/>
      <c r="Q101" s="24"/>
      <c r="R101" s="24"/>
      <c r="S101" s="32" t="str">
        <f>IF(D96="","","Case Cost")</f>
        <v/>
      </c>
      <c r="T101" s="62"/>
      <c r="U101" s="24"/>
      <c r="V101" s="48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ht="18.649999999999999" customHeight="1" x14ac:dyDescent="0.35">
      <c r="A102" s="36"/>
      <c r="B102" s="24"/>
      <c r="C102" s="24"/>
      <c r="D102" s="32" t="str">
        <f>IF(OR(D96="New",D96="Reorder"),"Item Type","")</f>
        <v/>
      </c>
      <c r="E102" s="65"/>
      <c r="F102" s="65"/>
      <c r="G102" s="65"/>
      <c r="H102" s="37"/>
      <c r="I102" s="37"/>
      <c r="J102" s="24"/>
      <c r="K102" s="32" t="str">
        <f>IF(OR(D96="New",D96="Reorder"),"Container Type","")</f>
        <v/>
      </c>
      <c r="L102" s="65"/>
      <c r="M102" s="65"/>
      <c r="N102" s="24"/>
      <c r="O102" s="24"/>
      <c r="P102" s="24"/>
      <c r="Q102" s="24"/>
      <c r="R102" s="24"/>
      <c r="S102" s="32" t="str">
        <f>IF(D96="","","Total Cases to Order")</f>
        <v/>
      </c>
      <c r="T102" s="63"/>
      <c r="U102" s="24"/>
      <c r="V102" s="48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ht="18.649999999999999" customHeight="1" x14ac:dyDescent="0.35">
      <c r="A103" s="30"/>
      <c r="B103" s="24"/>
      <c r="C103" s="24"/>
      <c r="D103" s="32" t="str">
        <f>IF(OR(D96="New",D96="Reorder"),"Item SubType","")</f>
        <v/>
      </c>
      <c r="E103" s="65"/>
      <c r="F103" s="65"/>
      <c r="G103" s="65"/>
      <c r="H103" s="24"/>
      <c r="I103" s="24"/>
      <c r="J103" s="24"/>
      <c r="K103" s="32" t="str">
        <f>IF(OR(D96="New",D96="Reorder"),"Alcohol %","")</f>
        <v/>
      </c>
      <c r="L103" s="70"/>
      <c r="M103" s="70"/>
      <c r="N103" s="24"/>
      <c r="O103" s="24"/>
      <c r="P103" s="24"/>
      <c r="Q103" s="24"/>
      <c r="R103" s="24"/>
      <c r="S103" s="24"/>
      <c r="T103" s="24"/>
      <c r="U103" s="24"/>
      <c r="V103" s="48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8.649999999999999" customHeight="1" x14ac:dyDescent="0.35">
      <c r="A104" s="30"/>
      <c r="B104" s="24"/>
      <c r="C104" s="24"/>
      <c r="D104" s="24"/>
      <c r="E104" s="24"/>
      <c r="F104" s="24"/>
      <c r="G104" s="24"/>
      <c r="H104" s="24"/>
      <c r="I104" s="24"/>
      <c r="J104" s="24"/>
      <c r="K104" s="32" t="str">
        <f>IF(OR(D96="New",D96="Reorder"),"Case Weight (kg)","")</f>
        <v/>
      </c>
      <c r="L104" s="64"/>
      <c r="M104" s="64"/>
      <c r="N104" s="38"/>
      <c r="O104" s="38"/>
      <c r="P104" s="24"/>
      <c r="Q104" s="32"/>
      <c r="R104" s="39"/>
      <c r="S104" s="24"/>
      <c r="T104" s="24"/>
      <c r="U104" s="24"/>
      <c r="V104" s="48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ht="18.649999999999999" customHeight="1" x14ac:dyDescent="0.35">
      <c r="A105" s="30"/>
      <c r="B105" s="24"/>
      <c r="C105" s="24"/>
      <c r="D105" s="32" t="str">
        <f>IF(OR(D96="New",D96="Reorder"),"Country of Origin","")</f>
        <v/>
      </c>
      <c r="E105" s="65"/>
      <c r="F105" s="65"/>
      <c r="G105" s="65"/>
      <c r="H105" s="24"/>
      <c r="I105" s="24"/>
      <c r="J105" s="24"/>
      <c r="K105" s="32" t="str">
        <f>IF(OR(D96="New",D96="Reorder"),"Layers per Pallet","")</f>
        <v/>
      </c>
      <c r="L105" s="60"/>
      <c r="M105" s="24"/>
      <c r="N105" s="24"/>
      <c r="O105" s="24"/>
      <c r="P105" s="24"/>
      <c r="Q105" s="24"/>
      <c r="R105" s="24"/>
      <c r="S105" s="24"/>
      <c r="T105" s="24"/>
      <c r="U105" s="24"/>
      <c r="V105" s="48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18.649999999999999" customHeight="1" x14ac:dyDescent="0.35">
      <c r="A106" s="30"/>
      <c r="B106" s="24"/>
      <c r="C106" s="24"/>
      <c r="D106" s="32" t="str">
        <f>IF(OR(D96="New",D96="Reorder"),"Region","")</f>
        <v/>
      </c>
      <c r="E106" s="64"/>
      <c r="F106" s="64"/>
      <c r="G106" s="64"/>
      <c r="H106" s="24"/>
      <c r="I106" s="24"/>
      <c r="J106" s="24"/>
      <c r="K106" s="32" t="str">
        <f>IF(OR(D96="New",D96="Reorder"),"Cases per Layer","")</f>
        <v/>
      </c>
      <c r="L106" s="60"/>
      <c r="M106" s="24"/>
      <c r="N106" s="24"/>
      <c r="O106" s="24"/>
      <c r="P106" s="24"/>
      <c r="Q106" s="24"/>
      <c r="R106" s="24"/>
      <c r="S106" s="24"/>
      <c r="T106" s="24"/>
      <c r="U106" s="24"/>
      <c r="V106" s="48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ht="18.649999999999999" customHeight="1" x14ac:dyDescent="0.35">
      <c r="A107" s="30"/>
      <c r="B107" s="24"/>
      <c r="C107" s="24"/>
      <c r="D107" s="34" t="str">
        <f>IF(OR(D96="New",D96="Reorder"),"Vintage","")</f>
        <v/>
      </c>
      <c r="E107" s="64"/>
      <c r="F107" s="64"/>
      <c r="G107" s="64"/>
      <c r="H107" s="24"/>
      <c r="I107" s="24"/>
      <c r="J107" s="24"/>
      <c r="K107" s="32" t="str">
        <f>IF(OR(D96="New",D96="Reorder"),"Pallet Size","")</f>
        <v/>
      </c>
      <c r="L107" s="42" t="str">
        <f>IF(OR(L105=0,L106=0),"",L105*L106)</f>
        <v/>
      </c>
      <c r="M107" s="24"/>
      <c r="N107" s="24"/>
      <c r="O107" s="24"/>
      <c r="P107" s="24"/>
      <c r="Q107" s="24"/>
      <c r="R107" s="24"/>
      <c r="S107" s="40" t="str">
        <f>IF(D96="","","Add Another Item?")</f>
        <v/>
      </c>
      <c r="T107" s="63"/>
      <c r="U107" s="24"/>
      <c r="V107" s="48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ht="18.649999999999999" customHeight="1" x14ac:dyDescent="0.35">
      <c r="A108" s="30"/>
      <c r="B108" s="30"/>
      <c r="C108" s="30"/>
      <c r="D108" s="24"/>
      <c r="E108" s="30"/>
      <c r="F108" s="30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30"/>
      <c r="T108" s="30"/>
      <c r="U108" s="24"/>
      <c r="V108" s="48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ht="18.649999999999999" customHeight="1" thickBot="1" x14ac:dyDescent="0.4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8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ht="18.649999999999999" customHeight="1" thickBot="1" x14ac:dyDescent="0.4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48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ht="18.649999999999999" customHeight="1" x14ac:dyDescent="0.45">
      <c r="A111" s="27" t="str">
        <f>IF(T107="Yes","Product Information","")</f>
        <v/>
      </c>
      <c r="B111" s="28"/>
      <c r="C111" s="28"/>
      <c r="D111" s="29" t="str">
        <f>IF(A111="","","(If Cases to Order is less than half of Pallet Size, the number will show in red and need updating)")</f>
        <v/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48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8.649999999999999" customHeight="1" x14ac:dyDescent="0.3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48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ht="18.649999999999999" customHeight="1" x14ac:dyDescent="0.35">
      <c r="A113" s="31"/>
      <c r="B113" s="32"/>
      <c r="C113" s="32" t="str">
        <f>IF(A111&lt;&gt;"","New or Reorder?","")</f>
        <v/>
      </c>
      <c r="D113" s="65"/>
      <c r="E113" s="65"/>
      <c r="F113" s="65"/>
      <c r="G113" s="65"/>
      <c r="H113" s="24"/>
      <c r="I113" s="24"/>
      <c r="J113" s="24"/>
      <c r="K113" s="32" t="str">
        <f>IF(D113="","","Full Product Name")</f>
        <v/>
      </c>
      <c r="L113" s="69"/>
      <c r="M113" s="69"/>
      <c r="N113" s="69"/>
      <c r="O113" s="69"/>
      <c r="P113" s="69"/>
      <c r="Q113" s="69"/>
      <c r="R113" s="69"/>
      <c r="S113" s="69"/>
      <c r="T113" s="69"/>
      <c r="U113" s="33"/>
      <c r="V113" s="48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ht="18.649999999999999" customHeight="1" x14ac:dyDescent="0.35">
      <c r="A114" s="30"/>
      <c r="B114" s="24"/>
      <c r="C114" s="24"/>
      <c r="D114" s="34" t="str">
        <f>IF(D113="","","Item #")</f>
        <v/>
      </c>
      <c r="E114" s="65"/>
      <c r="F114" s="65"/>
      <c r="G114" s="65"/>
      <c r="H114" s="24"/>
      <c r="I114" s="24"/>
      <c r="J114" s="24"/>
      <c r="K114" s="32" t="str">
        <f>IF(D113="","","Producer Name")</f>
        <v/>
      </c>
      <c r="L114" s="69"/>
      <c r="M114" s="69"/>
      <c r="N114" s="69"/>
      <c r="O114" s="69"/>
      <c r="P114" s="69"/>
      <c r="Q114" s="69"/>
      <c r="R114" s="69"/>
      <c r="S114" s="69"/>
      <c r="T114" s="69"/>
      <c r="U114" s="24"/>
      <c r="V114" s="48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ht="18.649999999999999" customHeight="1" x14ac:dyDescent="0.35">
      <c r="A115" s="30"/>
      <c r="B115" s="24"/>
      <c r="C115" s="24"/>
      <c r="D115" s="32" t="str">
        <f>IF(OR(D113="New",D113="Reorder"),"UPC/GTIN","")</f>
        <v/>
      </c>
      <c r="E115" s="65"/>
      <c r="F115" s="65"/>
      <c r="G115" s="65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48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ht="18.649999999999999" customHeight="1" x14ac:dyDescent="0.35">
      <c r="A116" s="30"/>
      <c r="B116" s="32"/>
      <c r="C116" s="24"/>
      <c r="D116" s="32" t="str">
        <f>IF(OR(D113="New",D113="Reorder"),"SCC","")</f>
        <v/>
      </c>
      <c r="E116" s="65"/>
      <c r="F116" s="65"/>
      <c r="G116" s="65"/>
      <c r="H116" s="24"/>
      <c r="I116" s="24"/>
      <c r="J116" s="24"/>
      <c r="K116" s="32" t="str">
        <f>IF(OR(D113="New",D113="Reorder"),"Size (mls)","")</f>
        <v/>
      </c>
      <c r="L116" s="64"/>
      <c r="M116" s="64"/>
      <c r="N116" s="24"/>
      <c r="O116" s="24"/>
      <c r="P116" s="24"/>
      <c r="Q116" s="24"/>
      <c r="R116" s="24"/>
      <c r="S116" s="32" t="str">
        <f>IF(OR(D113="New",D113="Reorder"),"Label Image Submitted","")</f>
        <v/>
      </c>
      <c r="T116" s="60"/>
      <c r="U116" s="24"/>
      <c r="V116" s="48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ht="18.649999999999999" customHeight="1" x14ac:dyDescent="0.35">
      <c r="A117" s="30"/>
      <c r="B117" s="24"/>
      <c r="C117" s="24"/>
      <c r="D117" s="24"/>
      <c r="E117" s="24"/>
      <c r="F117" s="24"/>
      <c r="G117" s="24"/>
      <c r="H117" s="24"/>
      <c r="I117" s="24"/>
      <c r="J117" s="24"/>
      <c r="K117" s="35" t="str">
        <f>IF(OR(D113="New",D113="Reorder"),"Case Size","")</f>
        <v/>
      </c>
      <c r="L117" s="64"/>
      <c r="M117" s="64"/>
      <c r="N117" s="24"/>
      <c r="O117" s="24"/>
      <c r="P117" s="24"/>
      <c r="Q117" s="24"/>
      <c r="R117" s="24"/>
      <c r="S117" s="24"/>
      <c r="T117" s="24"/>
      <c r="U117" s="24"/>
      <c r="V117" s="48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ht="18.649999999999999" customHeight="1" x14ac:dyDescent="0.35">
      <c r="A118" s="30"/>
      <c r="B118" s="24"/>
      <c r="C118" s="24"/>
      <c r="D118" s="32" t="str">
        <f>IF(OR(D113="New",D113="Reorder"),"Category","")</f>
        <v/>
      </c>
      <c r="E118" s="65"/>
      <c r="F118" s="65"/>
      <c r="G118" s="65"/>
      <c r="H118" s="24"/>
      <c r="I118" s="24"/>
      <c r="J118" s="24"/>
      <c r="K118" s="32" t="str">
        <f>IF(OR(D113="New",D113="Reorder"),"Container / Selling Unit","")</f>
        <v/>
      </c>
      <c r="L118" s="64"/>
      <c r="M118" s="64"/>
      <c r="N118" s="24"/>
      <c r="O118" s="24"/>
      <c r="P118" s="24"/>
      <c r="Q118" s="24"/>
      <c r="R118" s="24"/>
      <c r="S118" s="32" t="str">
        <f>IF(D113="","","Case Cost")</f>
        <v/>
      </c>
      <c r="T118" s="62"/>
      <c r="U118" s="24"/>
      <c r="V118" s="48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ht="18.649999999999999" customHeight="1" x14ac:dyDescent="0.35">
      <c r="A119" s="36"/>
      <c r="B119" s="24"/>
      <c r="C119" s="24"/>
      <c r="D119" s="32" t="str">
        <f>IF(OR(D113="New",D113="Reorder"),"Item Type","")</f>
        <v/>
      </c>
      <c r="E119" s="65"/>
      <c r="F119" s="65"/>
      <c r="G119" s="65"/>
      <c r="H119" s="37"/>
      <c r="I119" s="37"/>
      <c r="J119" s="24"/>
      <c r="K119" s="32" t="str">
        <f>IF(OR(D113="New",D113="Reorder"),"Container Type","")</f>
        <v/>
      </c>
      <c r="L119" s="65"/>
      <c r="M119" s="65"/>
      <c r="N119" s="24"/>
      <c r="O119" s="24"/>
      <c r="P119" s="24"/>
      <c r="Q119" s="24"/>
      <c r="R119" s="24"/>
      <c r="S119" s="32" t="str">
        <f>IF(D113="","","Total Cases to Order")</f>
        <v/>
      </c>
      <c r="T119" s="63"/>
      <c r="U119" s="24"/>
      <c r="V119" s="48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ht="18.649999999999999" customHeight="1" x14ac:dyDescent="0.35">
      <c r="A120" s="30"/>
      <c r="B120" s="24"/>
      <c r="C120" s="24"/>
      <c r="D120" s="32" t="str">
        <f>IF(OR(D113="New",D113="Reorder"),"Item SubType","")</f>
        <v/>
      </c>
      <c r="E120" s="65"/>
      <c r="F120" s="65"/>
      <c r="G120" s="65"/>
      <c r="H120" s="24"/>
      <c r="I120" s="24"/>
      <c r="J120" s="24"/>
      <c r="K120" s="32" t="str">
        <f>IF(OR(D113="New",D113="Reorder"),"Alcohol %","")</f>
        <v/>
      </c>
      <c r="L120" s="70"/>
      <c r="M120" s="70"/>
      <c r="N120" s="24"/>
      <c r="O120" s="24"/>
      <c r="P120" s="24"/>
      <c r="Q120" s="24"/>
      <c r="R120" s="24"/>
      <c r="S120" s="24"/>
      <c r="T120" s="24"/>
      <c r="U120" s="24"/>
      <c r="V120" s="48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ht="18.649999999999999" customHeight="1" x14ac:dyDescent="0.35">
      <c r="A121" s="30"/>
      <c r="B121" s="24"/>
      <c r="C121" s="24"/>
      <c r="D121" s="24"/>
      <c r="E121" s="24"/>
      <c r="F121" s="24"/>
      <c r="G121" s="24"/>
      <c r="H121" s="24"/>
      <c r="I121" s="24"/>
      <c r="J121" s="24"/>
      <c r="K121" s="32" t="str">
        <f>IF(OR(D113="New",D113="Reorder"),"Case Weight (kg)","")</f>
        <v/>
      </c>
      <c r="L121" s="64"/>
      <c r="M121" s="64"/>
      <c r="N121" s="38"/>
      <c r="O121" s="38"/>
      <c r="P121" s="24"/>
      <c r="Q121" s="32"/>
      <c r="R121" s="39"/>
      <c r="S121" s="24"/>
      <c r="T121" s="24"/>
      <c r="U121" s="24"/>
      <c r="V121" s="48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ht="18.649999999999999" customHeight="1" x14ac:dyDescent="0.35">
      <c r="A122" s="30"/>
      <c r="B122" s="24"/>
      <c r="C122" s="24"/>
      <c r="D122" s="32" t="str">
        <f>IF(OR(D113="New",D113="Reorder"),"Country of Origin","")</f>
        <v/>
      </c>
      <c r="E122" s="65"/>
      <c r="F122" s="65"/>
      <c r="G122" s="65"/>
      <c r="H122" s="24"/>
      <c r="I122" s="24"/>
      <c r="J122" s="24"/>
      <c r="K122" s="32" t="str">
        <f>IF(OR(D113="New",D113="Reorder"),"Layers per Pallet","")</f>
        <v/>
      </c>
      <c r="L122" s="60"/>
      <c r="M122" s="24"/>
      <c r="N122" s="24"/>
      <c r="O122" s="24"/>
      <c r="P122" s="24"/>
      <c r="Q122" s="24"/>
      <c r="R122" s="24"/>
      <c r="S122" s="24"/>
      <c r="T122" s="24"/>
      <c r="U122" s="24"/>
      <c r="V122" s="48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ht="18.649999999999999" customHeight="1" x14ac:dyDescent="0.35">
      <c r="A123" s="30"/>
      <c r="B123" s="24"/>
      <c r="C123" s="24"/>
      <c r="D123" s="32" t="str">
        <f>IF(OR(D113="New",D113="Reorder"),"Region","")</f>
        <v/>
      </c>
      <c r="E123" s="64"/>
      <c r="F123" s="64"/>
      <c r="G123" s="64"/>
      <c r="H123" s="24"/>
      <c r="I123" s="24"/>
      <c r="J123" s="24"/>
      <c r="K123" s="32" t="str">
        <f>IF(OR(D113="New",D113="Reorder"),"Cases per Layer","")</f>
        <v/>
      </c>
      <c r="L123" s="60"/>
      <c r="M123" s="24"/>
      <c r="N123" s="24"/>
      <c r="O123" s="24"/>
      <c r="P123" s="24"/>
      <c r="Q123" s="24"/>
      <c r="R123" s="24"/>
      <c r="S123" s="24"/>
      <c r="T123" s="24"/>
      <c r="U123" s="24"/>
      <c r="V123" s="48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ht="18.649999999999999" customHeight="1" x14ac:dyDescent="0.35">
      <c r="A124" s="30"/>
      <c r="B124" s="24"/>
      <c r="C124" s="24"/>
      <c r="D124" s="34" t="str">
        <f>IF(OR(D113="New",D113="Reorder"),"Vintage","")</f>
        <v/>
      </c>
      <c r="E124" s="64"/>
      <c r="F124" s="64"/>
      <c r="G124" s="64"/>
      <c r="H124" s="24"/>
      <c r="I124" s="24"/>
      <c r="J124" s="24"/>
      <c r="K124" s="32" t="str">
        <f>IF(OR(D113="New",D113="Reorder"),"Pallet Size","")</f>
        <v/>
      </c>
      <c r="L124" s="42" t="str">
        <f>IF(OR(L122=0,L123=0),"",L122*L123)</f>
        <v/>
      </c>
      <c r="M124" s="24"/>
      <c r="N124" s="24"/>
      <c r="O124" s="24"/>
      <c r="P124" s="24"/>
      <c r="Q124" s="24"/>
      <c r="R124" s="24"/>
      <c r="S124" s="40" t="str">
        <f>IF(D113="","","Add Another Item?")</f>
        <v/>
      </c>
      <c r="T124" s="63"/>
      <c r="U124" s="24"/>
      <c r="V124" s="48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ht="18.649999999999999" customHeight="1" x14ac:dyDescent="0.35">
      <c r="A125" s="30"/>
      <c r="B125" s="30"/>
      <c r="C125" s="30"/>
      <c r="D125" s="24"/>
      <c r="E125" s="30"/>
      <c r="F125" s="30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30"/>
      <c r="T125" s="30"/>
      <c r="U125" s="24"/>
      <c r="V125" s="48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ht="18.649999999999999" customHeight="1" thickBot="1" x14ac:dyDescent="0.4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8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 ht="18.649999999999999" customHeight="1" thickBot="1" x14ac:dyDescent="0.4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48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ht="18.649999999999999" customHeight="1" x14ac:dyDescent="0.45">
      <c r="A128" s="27" t="str">
        <f>IF(T124="Yes","Product Information","")</f>
        <v/>
      </c>
      <c r="B128" s="28"/>
      <c r="C128" s="28"/>
      <c r="D128" s="29" t="str">
        <f>IF(A128="","","(If Cases to Order is less than half of Pallet Size, the number will show in red and need updating)")</f>
        <v/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48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ht="18.649999999999999" customHeight="1" x14ac:dyDescent="0.3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48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ht="18.649999999999999" customHeight="1" x14ac:dyDescent="0.35">
      <c r="A130" s="31"/>
      <c r="B130" s="32"/>
      <c r="C130" s="32" t="str">
        <f>IF(A128&lt;&gt;"","New or Reorder?","")</f>
        <v/>
      </c>
      <c r="D130" s="65"/>
      <c r="E130" s="65"/>
      <c r="F130" s="65"/>
      <c r="G130" s="65"/>
      <c r="H130" s="24"/>
      <c r="I130" s="24"/>
      <c r="J130" s="24"/>
      <c r="K130" s="32" t="str">
        <f>IF(D130="","","Full Product Name")</f>
        <v/>
      </c>
      <c r="L130" s="69"/>
      <c r="M130" s="69"/>
      <c r="N130" s="69"/>
      <c r="O130" s="69"/>
      <c r="P130" s="69"/>
      <c r="Q130" s="69"/>
      <c r="R130" s="69"/>
      <c r="S130" s="69"/>
      <c r="T130" s="69"/>
      <c r="U130" s="33"/>
      <c r="V130" s="48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ht="18.649999999999999" customHeight="1" x14ac:dyDescent="0.35">
      <c r="A131" s="30"/>
      <c r="B131" s="24"/>
      <c r="C131" s="24"/>
      <c r="D131" s="34" t="str">
        <f>IF(D130="","","Item #")</f>
        <v/>
      </c>
      <c r="E131" s="65"/>
      <c r="F131" s="65"/>
      <c r="G131" s="65"/>
      <c r="H131" s="24"/>
      <c r="I131" s="24"/>
      <c r="J131" s="24"/>
      <c r="K131" s="32" t="str">
        <f>IF(D130="","","Producer Name")</f>
        <v/>
      </c>
      <c r="L131" s="69"/>
      <c r="M131" s="69"/>
      <c r="N131" s="69"/>
      <c r="O131" s="69"/>
      <c r="P131" s="69"/>
      <c r="Q131" s="69"/>
      <c r="R131" s="69"/>
      <c r="S131" s="69"/>
      <c r="T131" s="69"/>
      <c r="U131" s="24"/>
      <c r="V131" s="48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ht="18.649999999999999" customHeight="1" x14ac:dyDescent="0.35">
      <c r="A132" s="30"/>
      <c r="B132" s="24"/>
      <c r="C132" s="24"/>
      <c r="D132" s="32" t="str">
        <f>IF(OR(D130="New",D130="Reorder"),"UPC/GTIN","")</f>
        <v/>
      </c>
      <c r="E132" s="65"/>
      <c r="F132" s="65"/>
      <c r="G132" s="65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48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ht="18.649999999999999" customHeight="1" x14ac:dyDescent="0.35">
      <c r="A133" s="30"/>
      <c r="B133" s="32"/>
      <c r="C133" s="24"/>
      <c r="D133" s="32" t="str">
        <f>IF(OR(D130="New",D130="Reorder"),"SCC","")</f>
        <v/>
      </c>
      <c r="E133" s="65"/>
      <c r="F133" s="65"/>
      <c r="G133" s="65"/>
      <c r="H133" s="24"/>
      <c r="I133" s="24"/>
      <c r="J133" s="24"/>
      <c r="K133" s="32" t="str">
        <f>IF(OR(D130="New",D130="Reorder"),"Size (mls)","")</f>
        <v/>
      </c>
      <c r="L133" s="64"/>
      <c r="M133" s="64"/>
      <c r="N133" s="24"/>
      <c r="O133" s="24"/>
      <c r="P133" s="24"/>
      <c r="Q133" s="24"/>
      <c r="R133" s="24"/>
      <c r="S133" s="32" t="str">
        <f>IF(OR(D130="New",D130="Reorder"),"Label Image Submitted","")</f>
        <v/>
      </c>
      <c r="T133" s="60"/>
      <c r="U133" s="24"/>
      <c r="V133" s="48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ht="18.649999999999999" customHeight="1" x14ac:dyDescent="0.35">
      <c r="A134" s="30"/>
      <c r="B134" s="24"/>
      <c r="C134" s="24"/>
      <c r="D134" s="24"/>
      <c r="E134" s="24"/>
      <c r="F134" s="24"/>
      <c r="G134" s="24"/>
      <c r="H134" s="24"/>
      <c r="I134" s="24"/>
      <c r="J134" s="24"/>
      <c r="K134" s="35" t="str">
        <f>IF(OR(D130="New",D130="Reorder"),"Case Size","")</f>
        <v/>
      </c>
      <c r="L134" s="64"/>
      <c r="M134" s="64"/>
      <c r="N134" s="24"/>
      <c r="O134" s="24"/>
      <c r="P134" s="24"/>
      <c r="Q134" s="24"/>
      <c r="R134" s="24"/>
      <c r="S134" s="24"/>
      <c r="T134" s="24"/>
      <c r="U134" s="24"/>
      <c r="V134" s="48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ht="18.649999999999999" customHeight="1" x14ac:dyDescent="0.35">
      <c r="A135" s="30"/>
      <c r="B135" s="24"/>
      <c r="C135" s="24"/>
      <c r="D135" s="32" t="str">
        <f>IF(OR(D130="New",D130="Reorder"),"Category","")</f>
        <v/>
      </c>
      <c r="E135" s="65"/>
      <c r="F135" s="65"/>
      <c r="G135" s="65"/>
      <c r="H135" s="24"/>
      <c r="I135" s="24"/>
      <c r="J135" s="24"/>
      <c r="K135" s="32" t="str">
        <f>IF(OR(D130="New",D130="Reorder"),"Container / Selling Unit","")</f>
        <v/>
      </c>
      <c r="L135" s="64"/>
      <c r="M135" s="64"/>
      <c r="N135" s="24"/>
      <c r="O135" s="24"/>
      <c r="P135" s="24"/>
      <c r="Q135" s="24"/>
      <c r="R135" s="24"/>
      <c r="S135" s="32" t="str">
        <f>IF(D130="","","Case Cost")</f>
        <v/>
      </c>
      <c r="T135" s="62"/>
      <c r="U135" s="24"/>
      <c r="V135" s="48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ht="18.649999999999999" customHeight="1" x14ac:dyDescent="0.35">
      <c r="A136" s="36"/>
      <c r="B136" s="24"/>
      <c r="C136" s="24"/>
      <c r="D136" s="32" t="str">
        <f>IF(OR(D130="New",D130="Reorder"),"Item Type","")</f>
        <v/>
      </c>
      <c r="E136" s="65"/>
      <c r="F136" s="65"/>
      <c r="G136" s="65"/>
      <c r="H136" s="37"/>
      <c r="I136" s="37"/>
      <c r="J136" s="24"/>
      <c r="K136" s="32" t="str">
        <f>IF(OR(D130="New",D130="Reorder"),"Container Type","")</f>
        <v/>
      </c>
      <c r="L136" s="65"/>
      <c r="M136" s="65"/>
      <c r="N136" s="24"/>
      <c r="O136" s="24"/>
      <c r="P136" s="24"/>
      <c r="Q136" s="24"/>
      <c r="R136" s="24"/>
      <c r="S136" s="32" t="str">
        <f>IF(D130="","","Total Cases to Order")</f>
        <v/>
      </c>
      <c r="T136" s="63"/>
      <c r="U136" s="24"/>
      <c r="V136" s="48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ht="18.649999999999999" customHeight="1" x14ac:dyDescent="0.35">
      <c r="A137" s="30"/>
      <c r="B137" s="24"/>
      <c r="C137" s="24"/>
      <c r="D137" s="32" t="str">
        <f>IF(OR(D130="New",D130="Reorder"),"Item SubType","")</f>
        <v/>
      </c>
      <c r="E137" s="65"/>
      <c r="F137" s="65"/>
      <c r="G137" s="65"/>
      <c r="H137" s="24"/>
      <c r="I137" s="24"/>
      <c r="J137" s="24"/>
      <c r="K137" s="32" t="str">
        <f>IF(OR(D130="New",D130="Reorder"),"Alcohol %","")</f>
        <v/>
      </c>
      <c r="L137" s="70"/>
      <c r="M137" s="70"/>
      <c r="N137" s="24"/>
      <c r="O137" s="24"/>
      <c r="P137" s="24"/>
      <c r="Q137" s="24"/>
      <c r="R137" s="24"/>
      <c r="S137" s="24"/>
      <c r="T137" s="24"/>
      <c r="U137" s="24"/>
      <c r="V137" s="48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ht="18.649999999999999" customHeight="1" x14ac:dyDescent="0.35">
      <c r="A138" s="30"/>
      <c r="B138" s="24"/>
      <c r="C138" s="24"/>
      <c r="D138" s="24"/>
      <c r="E138" s="24"/>
      <c r="F138" s="24"/>
      <c r="G138" s="24"/>
      <c r="H138" s="24"/>
      <c r="I138" s="24"/>
      <c r="J138" s="24"/>
      <c r="K138" s="32" t="str">
        <f>IF(OR(D130="New",D130="Reorder"),"Case Weight (kg)","")</f>
        <v/>
      </c>
      <c r="L138" s="64"/>
      <c r="M138" s="64"/>
      <c r="N138" s="38"/>
      <c r="O138" s="38"/>
      <c r="P138" s="24"/>
      <c r="Q138" s="32"/>
      <c r="R138" s="39"/>
      <c r="S138" s="24"/>
      <c r="T138" s="24"/>
      <c r="U138" s="24"/>
      <c r="V138" s="48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ht="18.649999999999999" customHeight="1" x14ac:dyDescent="0.35">
      <c r="A139" s="30"/>
      <c r="B139" s="24"/>
      <c r="C139" s="24"/>
      <c r="D139" s="32" t="str">
        <f>IF(OR(D130="New",D130="Reorder"),"Country of Origin","")</f>
        <v/>
      </c>
      <c r="E139" s="65"/>
      <c r="F139" s="65"/>
      <c r="G139" s="65"/>
      <c r="H139" s="24"/>
      <c r="I139" s="24"/>
      <c r="J139" s="24"/>
      <c r="K139" s="32" t="str">
        <f>IF(OR(D130="New",D130="Reorder"),"Layers per Pallet","")</f>
        <v/>
      </c>
      <c r="L139" s="60"/>
      <c r="M139" s="24"/>
      <c r="N139" s="24"/>
      <c r="O139" s="24"/>
      <c r="P139" s="24"/>
      <c r="Q139" s="24"/>
      <c r="R139" s="24"/>
      <c r="S139" s="24"/>
      <c r="T139" s="24"/>
      <c r="U139" s="24"/>
      <c r="V139" s="48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ht="18.649999999999999" customHeight="1" x14ac:dyDescent="0.35">
      <c r="A140" s="30"/>
      <c r="B140" s="24"/>
      <c r="C140" s="24"/>
      <c r="D140" s="32" t="str">
        <f>IF(OR(D130="New",D130="Reorder"),"Region","")</f>
        <v/>
      </c>
      <c r="E140" s="64"/>
      <c r="F140" s="64"/>
      <c r="G140" s="64"/>
      <c r="H140" s="24"/>
      <c r="I140" s="24"/>
      <c r="J140" s="24"/>
      <c r="K140" s="32" t="str">
        <f>IF(OR(D130="New",D130="Reorder"),"Cases per Layer","")</f>
        <v/>
      </c>
      <c r="L140" s="60"/>
      <c r="M140" s="24"/>
      <c r="N140" s="24"/>
      <c r="O140" s="24"/>
      <c r="P140" s="24"/>
      <c r="Q140" s="24"/>
      <c r="R140" s="24"/>
      <c r="S140" s="24"/>
      <c r="T140" s="24"/>
      <c r="U140" s="24"/>
      <c r="V140" s="48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ht="18.649999999999999" customHeight="1" x14ac:dyDescent="0.35">
      <c r="A141" s="30"/>
      <c r="B141" s="24"/>
      <c r="C141" s="24"/>
      <c r="D141" s="34" t="str">
        <f>IF(OR(D130="New",D130="Reorder"),"Vintage","")</f>
        <v/>
      </c>
      <c r="E141" s="64"/>
      <c r="F141" s="64"/>
      <c r="G141" s="64"/>
      <c r="H141" s="24"/>
      <c r="I141" s="24"/>
      <c r="J141" s="24"/>
      <c r="K141" s="32" t="str">
        <f>IF(OR(D130="New",D130="Reorder"),"Pallet Size","")</f>
        <v/>
      </c>
      <c r="L141" s="42" t="str">
        <f>IF(OR(L139=0,L140=0),"",L139*L140)</f>
        <v/>
      </c>
      <c r="M141" s="24"/>
      <c r="N141" s="24"/>
      <c r="O141" s="24"/>
      <c r="P141" s="24"/>
      <c r="Q141" s="24"/>
      <c r="R141" s="24"/>
      <c r="S141" s="40" t="str">
        <f>IF(D130="","","Add Another Item?")</f>
        <v/>
      </c>
      <c r="T141" s="63"/>
      <c r="U141" s="24"/>
      <c r="V141" s="48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ht="18.649999999999999" customHeight="1" x14ac:dyDescent="0.35">
      <c r="A142" s="30"/>
      <c r="B142" s="30"/>
      <c r="C142" s="30"/>
      <c r="D142" s="24"/>
      <c r="E142" s="30"/>
      <c r="F142" s="30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30"/>
      <c r="T142" s="30"/>
      <c r="U142" s="24"/>
      <c r="V142" s="48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ht="18.649999999999999" customHeight="1" thickBot="1" x14ac:dyDescent="0.4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8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ht="18.649999999999999" customHeight="1" thickBot="1" x14ac:dyDescent="0.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48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ht="18.649999999999999" customHeight="1" x14ac:dyDescent="0.45">
      <c r="A145" s="27" t="str">
        <f>IF(T141="Yes","Product Information","")</f>
        <v/>
      </c>
      <c r="B145" s="28"/>
      <c r="C145" s="28"/>
      <c r="D145" s="29" t="str">
        <f>IF(A145="","","(If Cases to Order is less than half of Pallet Size, the number will show in red and need updating)")</f>
        <v/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48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ht="18.649999999999999" customHeight="1" x14ac:dyDescent="0.3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48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ht="18.649999999999999" customHeight="1" x14ac:dyDescent="0.35">
      <c r="A147" s="31"/>
      <c r="B147" s="32"/>
      <c r="C147" s="32" t="str">
        <f>IF(A145&lt;&gt;"","New or Reorder?","")</f>
        <v/>
      </c>
      <c r="D147" s="65"/>
      <c r="E147" s="65"/>
      <c r="F147" s="65"/>
      <c r="G147" s="65"/>
      <c r="H147" s="24"/>
      <c r="I147" s="24"/>
      <c r="J147" s="24"/>
      <c r="K147" s="32" t="str">
        <f>IF(D147="","","Full Product Name")</f>
        <v/>
      </c>
      <c r="L147" s="69"/>
      <c r="M147" s="69"/>
      <c r="N147" s="69"/>
      <c r="O147" s="69"/>
      <c r="P147" s="69"/>
      <c r="Q147" s="69"/>
      <c r="R147" s="69"/>
      <c r="S147" s="69"/>
      <c r="T147" s="69"/>
      <c r="U147" s="33"/>
      <c r="V147" s="48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ht="18.649999999999999" customHeight="1" x14ac:dyDescent="0.35">
      <c r="A148" s="30"/>
      <c r="B148" s="24"/>
      <c r="C148" s="24"/>
      <c r="D148" s="34" t="str">
        <f>IF(D147="","","Item #")</f>
        <v/>
      </c>
      <c r="E148" s="65"/>
      <c r="F148" s="65"/>
      <c r="G148" s="65"/>
      <c r="H148" s="24"/>
      <c r="I148" s="24"/>
      <c r="J148" s="24"/>
      <c r="K148" s="32" t="str">
        <f>IF(D147="","","Producer Name")</f>
        <v/>
      </c>
      <c r="L148" s="69"/>
      <c r="M148" s="69"/>
      <c r="N148" s="69"/>
      <c r="O148" s="69"/>
      <c r="P148" s="69"/>
      <c r="Q148" s="69"/>
      <c r="R148" s="69"/>
      <c r="S148" s="69"/>
      <c r="T148" s="69"/>
      <c r="U148" s="24"/>
      <c r="V148" s="48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ht="18.649999999999999" customHeight="1" x14ac:dyDescent="0.35">
      <c r="A149" s="30"/>
      <c r="B149" s="24"/>
      <c r="C149" s="24"/>
      <c r="D149" s="32" t="str">
        <f>IF(OR(D147="New",D147="Reorder"),"UPC/GTIN","")</f>
        <v/>
      </c>
      <c r="E149" s="65"/>
      <c r="F149" s="65"/>
      <c r="G149" s="65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48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ht="18.649999999999999" customHeight="1" x14ac:dyDescent="0.35">
      <c r="A150" s="30"/>
      <c r="B150" s="32"/>
      <c r="C150" s="24"/>
      <c r="D150" s="32" t="str">
        <f>IF(OR(D147="New",D147="Reorder"),"SCC","")</f>
        <v/>
      </c>
      <c r="E150" s="65"/>
      <c r="F150" s="65"/>
      <c r="G150" s="65"/>
      <c r="H150" s="24"/>
      <c r="I150" s="24"/>
      <c r="J150" s="24"/>
      <c r="K150" s="32" t="str">
        <f>IF(OR(D147="New",D147="Reorder"),"Size (mls)","")</f>
        <v/>
      </c>
      <c r="L150" s="64"/>
      <c r="M150" s="64"/>
      <c r="N150" s="24"/>
      <c r="O150" s="24"/>
      <c r="P150" s="24"/>
      <c r="Q150" s="24"/>
      <c r="R150" s="24"/>
      <c r="S150" s="32" t="str">
        <f>IF(OR(D147="New",D147="Reorder"),"Label Image Submitted","")</f>
        <v/>
      </c>
      <c r="T150" s="60"/>
      <c r="U150" s="24"/>
      <c r="V150" s="48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 ht="18.649999999999999" customHeight="1" x14ac:dyDescent="0.35">
      <c r="A151" s="30"/>
      <c r="B151" s="24"/>
      <c r="C151" s="24"/>
      <c r="D151" s="24"/>
      <c r="E151" s="24"/>
      <c r="F151" s="24"/>
      <c r="G151" s="24"/>
      <c r="H151" s="24"/>
      <c r="I151" s="24"/>
      <c r="J151" s="24"/>
      <c r="K151" s="35" t="str">
        <f>IF(OR(D147="New",D147="Reorder"),"Case Size","")</f>
        <v/>
      </c>
      <c r="L151" s="64"/>
      <c r="M151" s="64"/>
      <c r="N151" s="24"/>
      <c r="O151" s="24"/>
      <c r="P151" s="24"/>
      <c r="Q151" s="24"/>
      <c r="R151" s="24"/>
      <c r="S151" s="24"/>
      <c r="T151" s="24"/>
      <c r="U151" s="24"/>
      <c r="V151" s="48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ht="18.649999999999999" customHeight="1" x14ac:dyDescent="0.35">
      <c r="A152" s="30"/>
      <c r="B152" s="24"/>
      <c r="C152" s="24"/>
      <c r="D152" s="32" t="str">
        <f>IF(OR(D147="New",D147="Reorder"),"Category","")</f>
        <v/>
      </c>
      <c r="E152" s="65"/>
      <c r="F152" s="65"/>
      <c r="G152" s="65"/>
      <c r="H152" s="24"/>
      <c r="I152" s="24"/>
      <c r="J152" s="24"/>
      <c r="K152" s="32" t="str">
        <f>IF(OR(D147="New",D147="Reorder"),"Container / Selling Unit","")</f>
        <v/>
      </c>
      <c r="L152" s="64"/>
      <c r="M152" s="64"/>
      <c r="N152" s="24"/>
      <c r="O152" s="24"/>
      <c r="P152" s="24"/>
      <c r="Q152" s="24"/>
      <c r="R152" s="24"/>
      <c r="S152" s="32" t="str">
        <f>IF(D147="","","Case Cost")</f>
        <v/>
      </c>
      <c r="T152" s="62"/>
      <c r="U152" s="24"/>
      <c r="V152" s="48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ht="18.649999999999999" customHeight="1" x14ac:dyDescent="0.35">
      <c r="A153" s="36"/>
      <c r="B153" s="24"/>
      <c r="C153" s="24"/>
      <c r="D153" s="32" t="str">
        <f>IF(OR(D147="New",D147="Reorder"),"Item Type","")</f>
        <v/>
      </c>
      <c r="E153" s="65"/>
      <c r="F153" s="65"/>
      <c r="G153" s="65"/>
      <c r="H153" s="37"/>
      <c r="I153" s="37"/>
      <c r="J153" s="24"/>
      <c r="K153" s="32" t="str">
        <f>IF(OR(D147="New",D147="Reorder"),"Container Type","")</f>
        <v/>
      </c>
      <c r="L153" s="65"/>
      <c r="M153" s="65"/>
      <c r="N153" s="24"/>
      <c r="O153" s="24"/>
      <c r="P153" s="24"/>
      <c r="Q153" s="24"/>
      <c r="R153" s="24"/>
      <c r="S153" s="32" t="str">
        <f>IF(D147="","","Total Cases to Order")</f>
        <v/>
      </c>
      <c r="T153" s="63"/>
      <c r="U153" s="24"/>
      <c r="V153" s="48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ht="18.649999999999999" customHeight="1" x14ac:dyDescent="0.35">
      <c r="A154" s="30"/>
      <c r="B154" s="24"/>
      <c r="C154" s="24"/>
      <c r="D154" s="32" t="str">
        <f>IF(OR(D147="New",D147="Reorder"),"Item SubType","")</f>
        <v/>
      </c>
      <c r="E154" s="65"/>
      <c r="F154" s="65"/>
      <c r="G154" s="65"/>
      <c r="H154" s="24"/>
      <c r="I154" s="24"/>
      <c r="J154" s="24"/>
      <c r="K154" s="32" t="str">
        <f>IF(OR(D147="New",D147="Reorder"),"Alcohol %","")</f>
        <v/>
      </c>
      <c r="L154" s="70"/>
      <c r="M154" s="70"/>
      <c r="N154" s="24"/>
      <c r="O154" s="24"/>
      <c r="P154" s="24"/>
      <c r="Q154" s="24"/>
      <c r="R154" s="24"/>
      <c r="S154" s="24"/>
      <c r="T154" s="24"/>
      <c r="U154" s="24"/>
      <c r="V154" s="48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ht="18.649999999999999" customHeight="1" x14ac:dyDescent="0.35">
      <c r="A155" s="30"/>
      <c r="B155" s="24"/>
      <c r="C155" s="24"/>
      <c r="D155" s="24"/>
      <c r="E155" s="24"/>
      <c r="F155" s="24"/>
      <c r="G155" s="24"/>
      <c r="H155" s="24"/>
      <c r="I155" s="24"/>
      <c r="J155" s="24"/>
      <c r="K155" s="32" t="str">
        <f>IF(OR(D147="New",D147="Reorder"),"Case Weight (kg)","")</f>
        <v/>
      </c>
      <c r="L155" s="64"/>
      <c r="M155" s="64"/>
      <c r="N155" s="38"/>
      <c r="O155" s="38"/>
      <c r="P155" s="24"/>
      <c r="Q155" s="32"/>
      <c r="R155" s="39"/>
      <c r="S155" s="24"/>
      <c r="T155" s="24"/>
      <c r="U155" s="24"/>
      <c r="V155" s="48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ht="18.649999999999999" customHeight="1" x14ac:dyDescent="0.35">
      <c r="A156" s="30"/>
      <c r="B156" s="24"/>
      <c r="C156" s="24"/>
      <c r="D156" s="32" t="str">
        <f>IF(OR(D147="New",D147="Reorder"),"Country of Origin","")</f>
        <v/>
      </c>
      <c r="E156" s="65"/>
      <c r="F156" s="65"/>
      <c r="G156" s="65"/>
      <c r="H156" s="24"/>
      <c r="I156" s="24"/>
      <c r="J156" s="24"/>
      <c r="K156" s="32" t="str">
        <f>IF(OR(D147="New",D147="Reorder"),"Layers/Pallet","")</f>
        <v/>
      </c>
      <c r="L156" s="60"/>
      <c r="M156" s="24"/>
      <c r="N156" s="24"/>
      <c r="O156" s="24"/>
      <c r="P156" s="24"/>
      <c r="Q156" s="24"/>
      <c r="R156" s="24"/>
      <c r="S156" s="24"/>
      <c r="T156" s="24"/>
      <c r="U156" s="24"/>
      <c r="V156" s="48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ht="18.649999999999999" customHeight="1" x14ac:dyDescent="0.35">
      <c r="A157" s="30"/>
      <c r="B157" s="24"/>
      <c r="C157" s="24"/>
      <c r="D157" s="32" t="str">
        <f>IF(OR(D147="New",D147="Reorder"),"Region","")</f>
        <v/>
      </c>
      <c r="E157" s="64"/>
      <c r="F157" s="64"/>
      <c r="G157" s="64"/>
      <c r="H157" s="24"/>
      <c r="I157" s="24"/>
      <c r="J157" s="24"/>
      <c r="K157" s="32" t="str">
        <f>IF(OR(D147="New",D147="Reorder"),"Cases/Layer","")</f>
        <v/>
      </c>
      <c r="L157" s="60"/>
      <c r="M157" s="24"/>
      <c r="N157" s="24"/>
      <c r="O157" s="24"/>
      <c r="P157" s="24"/>
      <c r="Q157" s="24"/>
      <c r="R157" s="24"/>
      <c r="S157" s="24"/>
      <c r="T157" s="24"/>
      <c r="U157" s="24"/>
      <c r="V157" s="48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ht="18.649999999999999" customHeight="1" x14ac:dyDescent="0.35">
      <c r="A158" s="30"/>
      <c r="B158" s="24"/>
      <c r="C158" s="24"/>
      <c r="D158" s="34" t="str">
        <f>IF(OR(D147="New",D147="Reorder"),"Vintage","")</f>
        <v/>
      </c>
      <c r="E158" s="64"/>
      <c r="F158" s="64"/>
      <c r="G158" s="64"/>
      <c r="H158" s="24"/>
      <c r="I158" s="24"/>
      <c r="J158" s="24"/>
      <c r="K158" s="32" t="str">
        <f>IF(OR(D147="New",D147="Reorder"),"Pallet Size","")</f>
        <v/>
      </c>
      <c r="L158" s="42" t="str">
        <f>IF(OR(L156=0,L157=0),"",L156*L157)</f>
        <v/>
      </c>
      <c r="M158" s="24"/>
      <c r="N158" s="24"/>
      <c r="O158" s="24"/>
      <c r="P158" s="24"/>
      <c r="Q158" s="24"/>
      <c r="R158" s="24"/>
      <c r="S158" s="40" t="str">
        <f>IF(D147="","","Add Another Item?")</f>
        <v/>
      </c>
      <c r="T158" s="63"/>
      <c r="U158" s="24"/>
      <c r="V158" s="48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ht="18.649999999999999" customHeight="1" x14ac:dyDescent="0.35">
      <c r="A159" s="30"/>
      <c r="B159" s="30"/>
      <c r="C159" s="30"/>
      <c r="D159" s="24"/>
      <c r="E159" s="30"/>
      <c r="F159" s="30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30"/>
      <c r="T159" s="30"/>
      <c r="U159" s="24"/>
      <c r="V159" s="48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ht="18.649999999999999" customHeight="1" thickBot="1" x14ac:dyDescent="0.4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8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ht="18.649999999999999" customHeight="1" thickBot="1" x14ac:dyDescent="0.4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48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ht="18.649999999999999" customHeight="1" x14ac:dyDescent="0.45">
      <c r="A162" s="27" t="str">
        <f>IF(T158="Yes","Product Information","")</f>
        <v/>
      </c>
      <c r="B162" s="28"/>
      <c r="C162" s="28"/>
      <c r="D162" s="29" t="str">
        <f>IF(A162="","","(If Cases to Order is less than half of Pallet Size, the number will show in red and need updating)")</f>
        <v/>
      </c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48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ht="18.649999999999999" customHeight="1" x14ac:dyDescent="0.3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48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ht="18.649999999999999" customHeight="1" x14ac:dyDescent="0.35">
      <c r="A164" s="31"/>
      <c r="B164" s="32"/>
      <c r="C164" s="32" t="str">
        <f>IF(A162&lt;&gt;"","New or Reorder?","")</f>
        <v/>
      </c>
      <c r="D164" s="65"/>
      <c r="E164" s="65"/>
      <c r="F164" s="65"/>
      <c r="G164" s="65"/>
      <c r="H164" s="24"/>
      <c r="I164" s="24"/>
      <c r="J164" s="24"/>
      <c r="K164" s="32" t="str">
        <f>IF(D164="","","Full Product Name")</f>
        <v/>
      </c>
      <c r="L164" s="69"/>
      <c r="M164" s="69"/>
      <c r="N164" s="69"/>
      <c r="O164" s="69"/>
      <c r="P164" s="69"/>
      <c r="Q164" s="69"/>
      <c r="R164" s="69"/>
      <c r="S164" s="69"/>
      <c r="T164" s="69"/>
      <c r="U164" s="33"/>
      <c r="V164" s="48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ht="18.649999999999999" customHeight="1" x14ac:dyDescent="0.35">
      <c r="A165" s="30"/>
      <c r="B165" s="24"/>
      <c r="C165" s="24"/>
      <c r="D165" s="34" t="str">
        <f>IF(D164="","","Item #")</f>
        <v/>
      </c>
      <c r="E165" s="65"/>
      <c r="F165" s="65"/>
      <c r="G165" s="65"/>
      <c r="H165" s="24"/>
      <c r="I165" s="24"/>
      <c r="J165" s="24"/>
      <c r="K165" s="32" t="str">
        <f>IF(D164="","","Producer Name")</f>
        <v/>
      </c>
      <c r="L165" s="69"/>
      <c r="M165" s="69"/>
      <c r="N165" s="69"/>
      <c r="O165" s="69"/>
      <c r="P165" s="69"/>
      <c r="Q165" s="69"/>
      <c r="R165" s="69"/>
      <c r="S165" s="69"/>
      <c r="T165" s="69"/>
      <c r="U165" s="24"/>
      <c r="V165" s="48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ht="18.649999999999999" customHeight="1" x14ac:dyDescent="0.35">
      <c r="A166" s="30"/>
      <c r="B166" s="24"/>
      <c r="C166" s="24"/>
      <c r="D166" s="32" t="str">
        <f>IF(OR(D164="New",D164="Reorder"),"UPC/GTIN","")</f>
        <v/>
      </c>
      <c r="E166" s="65"/>
      <c r="F166" s="65"/>
      <c r="G166" s="65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48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ht="18.649999999999999" customHeight="1" x14ac:dyDescent="0.35">
      <c r="A167" s="30"/>
      <c r="B167" s="32"/>
      <c r="C167" s="24"/>
      <c r="D167" s="32" t="str">
        <f>IF(OR(D164="New",D164="Reorder"),"SCC","")</f>
        <v/>
      </c>
      <c r="E167" s="65"/>
      <c r="F167" s="65"/>
      <c r="G167" s="65"/>
      <c r="H167" s="24"/>
      <c r="I167" s="24"/>
      <c r="J167" s="24"/>
      <c r="K167" s="32" t="str">
        <f>IF(OR(D164="New",D164="Reorder"),"Size (mls)","")</f>
        <v/>
      </c>
      <c r="L167" s="64"/>
      <c r="M167" s="64"/>
      <c r="N167" s="24"/>
      <c r="O167" s="24"/>
      <c r="P167" s="24"/>
      <c r="Q167" s="24"/>
      <c r="R167" s="24"/>
      <c r="S167" s="32" t="str">
        <f>IF(OR(D164="New",D164="Reorder"),"Label Image Submitted","")</f>
        <v/>
      </c>
      <c r="T167" s="60"/>
      <c r="U167" s="24"/>
      <c r="V167" s="48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ht="18.649999999999999" customHeight="1" x14ac:dyDescent="0.35">
      <c r="A168" s="30"/>
      <c r="B168" s="24"/>
      <c r="C168" s="24"/>
      <c r="D168" s="24"/>
      <c r="E168" s="24"/>
      <c r="F168" s="24"/>
      <c r="G168" s="24"/>
      <c r="H168" s="24"/>
      <c r="I168" s="24"/>
      <c r="J168" s="24"/>
      <c r="K168" s="35" t="str">
        <f>IF(OR(D164="New",D164="Reorder"),"Case Size","")</f>
        <v/>
      </c>
      <c r="L168" s="64"/>
      <c r="M168" s="64"/>
      <c r="N168" s="24"/>
      <c r="O168" s="24"/>
      <c r="P168" s="24"/>
      <c r="Q168" s="24"/>
      <c r="R168" s="24"/>
      <c r="S168" s="24"/>
      <c r="T168" s="24"/>
      <c r="U168" s="24"/>
      <c r="V168" s="48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ht="18.649999999999999" customHeight="1" x14ac:dyDescent="0.35">
      <c r="A169" s="30"/>
      <c r="B169" s="24"/>
      <c r="C169" s="24"/>
      <c r="D169" s="32" t="str">
        <f>IF(OR(D164="New",D164="Reorder"),"Category","")</f>
        <v/>
      </c>
      <c r="E169" s="65"/>
      <c r="F169" s="65"/>
      <c r="G169" s="65"/>
      <c r="H169" s="24"/>
      <c r="I169" s="24"/>
      <c r="J169" s="24"/>
      <c r="K169" s="32" t="str">
        <f>IF(OR(D164="New",D164="Reorder"),"Container / Selling Unit","")</f>
        <v/>
      </c>
      <c r="L169" s="64"/>
      <c r="M169" s="64"/>
      <c r="N169" s="24"/>
      <c r="O169" s="24"/>
      <c r="P169" s="24"/>
      <c r="Q169" s="24"/>
      <c r="R169" s="24"/>
      <c r="S169" s="32" t="str">
        <f>IF(D164="","","Case Cost")</f>
        <v/>
      </c>
      <c r="T169" s="62"/>
      <c r="U169" s="24"/>
      <c r="V169" s="48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ht="18.649999999999999" customHeight="1" x14ac:dyDescent="0.35">
      <c r="A170" s="36"/>
      <c r="B170" s="24"/>
      <c r="C170" s="24"/>
      <c r="D170" s="32" t="str">
        <f>IF(OR(D164="New",D164="Reorder"),"Item Type","")</f>
        <v/>
      </c>
      <c r="E170" s="65"/>
      <c r="F170" s="65"/>
      <c r="G170" s="65"/>
      <c r="H170" s="37"/>
      <c r="I170" s="37"/>
      <c r="J170" s="24"/>
      <c r="K170" s="32" t="str">
        <f>IF(OR(D164="New",D164="Reorder"),"Container Type","")</f>
        <v/>
      </c>
      <c r="L170" s="65"/>
      <c r="M170" s="65"/>
      <c r="N170" s="24"/>
      <c r="O170" s="24"/>
      <c r="P170" s="24"/>
      <c r="Q170" s="24"/>
      <c r="R170" s="24"/>
      <c r="S170" s="32" t="str">
        <f>IF(D164="","","Total Cases to Order")</f>
        <v/>
      </c>
      <c r="T170" s="63"/>
      <c r="U170" s="24"/>
      <c r="V170" s="48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ht="18.649999999999999" customHeight="1" x14ac:dyDescent="0.35">
      <c r="A171" s="30"/>
      <c r="B171" s="24"/>
      <c r="C171" s="24"/>
      <c r="D171" s="32" t="str">
        <f>IF(OR(D164="New",D164="Reorder"),"Item SubType","")</f>
        <v/>
      </c>
      <c r="E171" s="65"/>
      <c r="F171" s="65"/>
      <c r="G171" s="65"/>
      <c r="H171" s="24"/>
      <c r="I171" s="24"/>
      <c r="J171" s="24"/>
      <c r="K171" s="32" t="str">
        <f>IF(OR(D164="New",D164="Reorder"),"Alcohol %","")</f>
        <v/>
      </c>
      <c r="L171" s="70"/>
      <c r="M171" s="70"/>
      <c r="N171" s="24"/>
      <c r="O171" s="24"/>
      <c r="P171" s="24"/>
      <c r="Q171" s="24"/>
      <c r="R171" s="24"/>
      <c r="S171" s="24"/>
      <c r="T171" s="24"/>
      <c r="U171" s="24"/>
      <c r="V171" s="48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ht="18.649999999999999" customHeight="1" x14ac:dyDescent="0.35">
      <c r="A172" s="30"/>
      <c r="B172" s="24"/>
      <c r="C172" s="24"/>
      <c r="D172" s="24"/>
      <c r="E172" s="24"/>
      <c r="F172" s="24"/>
      <c r="G172" s="24"/>
      <c r="H172" s="24"/>
      <c r="I172" s="24"/>
      <c r="J172" s="24"/>
      <c r="K172" s="32" t="str">
        <f>IF(OR(D164="New",D164="Reorder"),"Case Weight (kg)","")</f>
        <v/>
      </c>
      <c r="L172" s="64"/>
      <c r="M172" s="64"/>
      <c r="N172" s="38"/>
      <c r="O172" s="38"/>
      <c r="P172" s="24"/>
      <c r="Q172" s="32"/>
      <c r="R172" s="39"/>
      <c r="S172" s="24"/>
      <c r="T172" s="24"/>
      <c r="U172" s="24"/>
      <c r="V172" s="48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ht="18.649999999999999" customHeight="1" x14ac:dyDescent="0.35">
      <c r="A173" s="30"/>
      <c r="B173" s="24"/>
      <c r="C173" s="24"/>
      <c r="D173" s="32" t="str">
        <f>IF(OR(D164="New",D164="Reorder"),"Country of Origin","")</f>
        <v/>
      </c>
      <c r="E173" s="65"/>
      <c r="F173" s="65"/>
      <c r="G173" s="65"/>
      <c r="H173" s="24"/>
      <c r="I173" s="24"/>
      <c r="J173" s="24"/>
      <c r="K173" s="32" t="str">
        <f>IF(OR(D164="New",D164="Reorder"),"Layers/Pallet","")</f>
        <v/>
      </c>
      <c r="L173" s="60"/>
      <c r="M173" s="24"/>
      <c r="N173" s="24"/>
      <c r="O173" s="24"/>
      <c r="P173" s="24"/>
      <c r="Q173" s="24"/>
      <c r="R173" s="24"/>
      <c r="S173" s="24"/>
      <c r="T173" s="24"/>
      <c r="U173" s="24"/>
      <c r="V173" s="48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ht="18.649999999999999" customHeight="1" x14ac:dyDescent="0.35">
      <c r="A174" s="30"/>
      <c r="B174" s="24"/>
      <c r="C174" s="24"/>
      <c r="D174" s="32" t="str">
        <f>IF(OR(D164="New",D164="Reorder"),"Region","")</f>
        <v/>
      </c>
      <c r="E174" s="64"/>
      <c r="F174" s="64"/>
      <c r="G174" s="64"/>
      <c r="H174" s="24"/>
      <c r="I174" s="24"/>
      <c r="J174" s="24"/>
      <c r="K174" s="32" t="str">
        <f>IF(OR(D164="New",D164="Reorder"),"Cases/Layer","")</f>
        <v/>
      </c>
      <c r="L174" s="60"/>
      <c r="M174" s="24"/>
      <c r="N174" s="24"/>
      <c r="O174" s="24"/>
      <c r="P174" s="24"/>
      <c r="Q174" s="24"/>
      <c r="R174" s="24"/>
      <c r="S174" s="24"/>
      <c r="T174" s="24"/>
      <c r="U174" s="24"/>
    </row>
    <row r="175" spans="1:34" ht="18.649999999999999" customHeight="1" x14ac:dyDescent="0.35">
      <c r="A175" s="30"/>
      <c r="B175" s="24"/>
      <c r="C175" s="24"/>
      <c r="D175" s="34" t="str">
        <f>IF(OR(D164="New",D164="Reorder"),"Vintage","")</f>
        <v/>
      </c>
      <c r="E175" s="64"/>
      <c r="F175" s="64"/>
      <c r="G175" s="64"/>
      <c r="H175" s="24"/>
      <c r="I175" s="24"/>
      <c r="J175" s="24"/>
      <c r="K175" s="32" t="str">
        <f>IF(OR(D164="New",D164="Reorder"),"Pallet Size","")</f>
        <v/>
      </c>
      <c r="L175" s="42" t="str">
        <f>IF(OR(L173=0,L174=0),"",L173*L174)</f>
        <v/>
      </c>
      <c r="M175" s="24"/>
      <c r="N175" s="24"/>
      <c r="O175" s="24"/>
      <c r="P175" s="24"/>
      <c r="Q175" s="24"/>
      <c r="R175" s="24"/>
      <c r="S175" s="40"/>
      <c r="T175" s="55"/>
      <c r="U175" s="24"/>
    </row>
    <row r="176" spans="1:34" ht="18.649999999999999" customHeight="1" x14ac:dyDescent="0.35">
      <c r="A176" s="30"/>
      <c r="B176" s="30"/>
      <c r="C176" s="30"/>
      <c r="D176" s="24"/>
      <c r="E176" s="30"/>
      <c r="F176" s="30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30"/>
      <c r="T176" s="30"/>
      <c r="U176" s="24"/>
    </row>
    <row r="177" spans="1:21" ht="18.649999999999999" customHeight="1" thickBot="1" x14ac:dyDescent="0.4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</row>
  </sheetData>
  <sheetProtection algorithmName="SHA-512" hashValue="Jr/0FVZ1KDXC+eAdAY59xqG7XWtchdDmQDBdPZhNLoeDHxwq62EsjfDYbwKFOnoDYiVK1JphDJQidyYgypv4Cw==" saltValue="t5NHFUA69sBfqbtzJhUo6A==" spinCount="100000" sheet="1" objects="1" scenarios="1" selectLockedCells="1"/>
  <dataConsolidate/>
  <mergeCells count="167">
    <mergeCell ref="L66:M66"/>
    <mergeCell ref="E67:G67"/>
    <mergeCell ref="L67:M67"/>
    <mergeCell ref="E68:G68"/>
    <mergeCell ref="E69:G69"/>
    <mergeCell ref="L69:M69"/>
    <mergeCell ref="E152:G152"/>
    <mergeCell ref="L152:M152"/>
    <mergeCell ref="E102:G102"/>
    <mergeCell ref="L68:M68"/>
    <mergeCell ref="L85:M85"/>
    <mergeCell ref="L82:M82"/>
    <mergeCell ref="L102:M102"/>
    <mergeCell ref="E103:G103"/>
    <mergeCell ref="L103:M103"/>
    <mergeCell ref="E105:G105"/>
    <mergeCell ref="E106:G106"/>
    <mergeCell ref="E107:G107"/>
    <mergeCell ref="D113:G113"/>
    <mergeCell ref="L113:T113"/>
    <mergeCell ref="E89:G89"/>
    <mergeCell ref="E90:G90"/>
    <mergeCell ref="L84:M84"/>
    <mergeCell ref="E85:G85"/>
    <mergeCell ref="L51:M51"/>
    <mergeCell ref="L50:M50"/>
    <mergeCell ref="D62:G62"/>
    <mergeCell ref="E63:G63"/>
    <mergeCell ref="L63:T63"/>
    <mergeCell ref="E64:G64"/>
    <mergeCell ref="E65:G65"/>
    <mergeCell ref="E46:G46"/>
    <mergeCell ref="E47:G47"/>
    <mergeCell ref="E48:G48"/>
    <mergeCell ref="E51:G51"/>
    <mergeCell ref="E50:G50"/>
    <mergeCell ref="E52:G52"/>
    <mergeCell ref="L46:T46"/>
    <mergeCell ref="L52:M52"/>
    <mergeCell ref="L49:M49"/>
    <mergeCell ref="L48:M48"/>
    <mergeCell ref="L65:M65"/>
    <mergeCell ref="L62:T62"/>
    <mergeCell ref="L53:M53"/>
    <mergeCell ref="E54:G54"/>
    <mergeCell ref="E55:G55"/>
    <mergeCell ref="E56:G56"/>
    <mergeCell ref="N4:S4"/>
    <mergeCell ref="N6:S6"/>
    <mergeCell ref="A41:U41"/>
    <mergeCell ref="A2:K2"/>
    <mergeCell ref="L30:R30"/>
    <mergeCell ref="D45:G45"/>
    <mergeCell ref="N8:O8"/>
    <mergeCell ref="Q8:S8"/>
    <mergeCell ref="A1:U1"/>
    <mergeCell ref="L2:U2"/>
    <mergeCell ref="I22:K22"/>
    <mergeCell ref="C28:L28"/>
    <mergeCell ref="C30:I30"/>
    <mergeCell ref="C14:E14"/>
    <mergeCell ref="C26:E26"/>
    <mergeCell ref="H26:J26"/>
    <mergeCell ref="C4:H4"/>
    <mergeCell ref="C6:H6"/>
    <mergeCell ref="N10:P10"/>
    <mergeCell ref="C22:E22"/>
    <mergeCell ref="C8:H8"/>
    <mergeCell ref="C10:D10"/>
    <mergeCell ref="L45:T45"/>
    <mergeCell ref="G10:H10"/>
    <mergeCell ref="E86:G86"/>
    <mergeCell ref="L86:M86"/>
    <mergeCell ref="E88:G88"/>
    <mergeCell ref="E71:G71"/>
    <mergeCell ref="E72:G72"/>
    <mergeCell ref="E73:G73"/>
    <mergeCell ref="D79:G79"/>
    <mergeCell ref="E80:G80"/>
    <mergeCell ref="L80:T80"/>
    <mergeCell ref="E82:G82"/>
    <mergeCell ref="L83:M83"/>
    <mergeCell ref="E84:G84"/>
    <mergeCell ref="E81:G81"/>
    <mergeCell ref="L79:T79"/>
    <mergeCell ref="D96:G96"/>
    <mergeCell ref="L96:T96"/>
    <mergeCell ref="E97:G97"/>
    <mergeCell ref="L97:T97"/>
    <mergeCell ref="E98:G98"/>
    <mergeCell ref="E99:G99"/>
    <mergeCell ref="L99:M99"/>
    <mergeCell ref="L100:M100"/>
    <mergeCell ref="E101:G101"/>
    <mergeCell ref="L101:M101"/>
    <mergeCell ref="E114:G114"/>
    <mergeCell ref="L114:T114"/>
    <mergeCell ref="E115:G115"/>
    <mergeCell ref="E116:G116"/>
    <mergeCell ref="L116:M116"/>
    <mergeCell ref="L117:M117"/>
    <mergeCell ref="E118:G118"/>
    <mergeCell ref="L118:M118"/>
    <mergeCell ref="E119:G119"/>
    <mergeCell ref="L119:M119"/>
    <mergeCell ref="E153:G153"/>
    <mergeCell ref="E154:G154"/>
    <mergeCell ref="L154:M154"/>
    <mergeCell ref="E156:G156"/>
    <mergeCell ref="E157:G157"/>
    <mergeCell ref="E120:G120"/>
    <mergeCell ref="L120:M120"/>
    <mergeCell ref="E122:G122"/>
    <mergeCell ref="E123:G123"/>
    <mergeCell ref="E124:G124"/>
    <mergeCell ref="D130:G130"/>
    <mergeCell ref="L130:T130"/>
    <mergeCell ref="E131:G131"/>
    <mergeCell ref="L131:T131"/>
    <mergeCell ref="L134:M134"/>
    <mergeCell ref="E135:G135"/>
    <mergeCell ref="L135:M135"/>
    <mergeCell ref="E136:G136"/>
    <mergeCell ref="E137:G137"/>
    <mergeCell ref="L137:M137"/>
    <mergeCell ref="E173:G173"/>
    <mergeCell ref="E174:G174"/>
    <mergeCell ref="E175:G175"/>
    <mergeCell ref="D164:G164"/>
    <mergeCell ref="L164:T164"/>
    <mergeCell ref="E165:G165"/>
    <mergeCell ref="L165:T165"/>
    <mergeCell ref="E166:G166"/>
    <mergeCell ref="E167:G167"/>
    <mergeCell ref="L167:M167"/>
    <mergeCell ref="L168:M168"/>
    <mergeCell ref="E169:G169"/>
    <mergeCell ref="L169:M169"/>
    <mergeCell ref="L170:M170"/>
    <mergeCell ref="L172:M172"/>
    <mergeCell ref="E170:G170"/>
    <mergeCell ref="E171:G171"/>
    <mergeCell ref="L171:M171"/>
    <mergeCell ref="E158:G158"/>
    <mergeCell ref="L136:M136"/>
    <mergeCell ref="L153:M153"/>
    <mergeCell ref="L151:M151"/>
    <mergeCell ref="V1:AH1"/>
    <mergeCell ref="L70:M70"/>
    <mergeCell ref="L87:M87"/>
    <mergeCell ref="L104:M104"/>
    <mergeCell ref="L121:M121"/>
    <mergeCell ref="L138:M138"/>
    <mergeCell ref="L155:M155"/>
    <mergeCell ref="E139:G139"/>
    <mergeCell ref="E140:G140"/>
    <mergeCell ref="E141:G141"/>
    <mergeCell ref="D147:G147"/>
    <mergeCell ref="L147:T147"/>
    <mergeCell ref="E148:G148"/>
    <mergeCell ref="L148:T148"/>
    <mergeCell ref="E149:G149"/>
    <mergeCell ref="E150:G150"/>
    <mergeCell ref="L150:M150"/>
    <mergeCell ref="E132:G132"/>
    <mergeCell ref="E133:G133"/>
    <mergeCell ref="L133:M133"/>
  </mergeCells>
  <phoneticPr fontId="23" type="noConversion"/>
  <conditionalFormatting sqref="D68">
    <cfRule type="expression" dxfId="127" priority="441">
      <formula>G67&lt;&gt;""</formula>
    </cfRule>
  </conditionalFormatting>
  <conditionalFormatting sqref="D85">
    <cfRule type="expression" dxfId="126" priority="200">
      <formula>G84&lt;&gt;""</formula>
    </cfRule>
  </conditionalFormatting>
  <conditionalFormatting sqref="D102">
    <cfRule type="expression" dxfId="125" priority="171">
      <formula>G101&lt;&gt;""</formula>
    </cfRule>
  </conditionalFormatting>
  <conditionalFormatting sqref="D119">
    <cfRule type="expression" dxfId="124" priority="142">
      <formula>G118&lt;&gt;""</formula>
    </cfRule>
  </conditionalFormatting>
  <conditionalFormatting sqref="D136">
    <cfRule type="expression" dxfId="123" priority="113">
      <formula>G135&lt;&gt;""</formula>
    </cfRule>
  </conditionalFormatting>
  <conditionalFormatting sqref="D153">
    <cfRule type="expression" dxfId="122" priority="84">
      <formula>G152&lt;&gt;""</formula>
    </cfRule>
  </conditionalFormatting>
  <conditionalFormatting sqref="D170">
    <cfRule type="expression" dxfId="121" priority="55">
      <formula>G169&lt;&gt;""</formula>
    </cfRule>
  </conditionalFormatting>
  <conditionalFormatting sqref="D62:G62">
    <cfRule type="expression" dxfId="120" priority="386">
      <formula>C62&lt;&gt;""</formula>
    </cfRule>
  </conditionalFormatting>
  <conditionalFormatting sqref="D79:G79">
    <cfRule type="expression" dxfId="119" priority="181">
      <formula>C79&lt;&gt;""</formula>
    </cfRule>
  </conditionalFormatting>
  <conditionalFormatting sqref="D96:G96">
    <cfRule type="expression" dxfId="118" priority="152">
      <formula>C96&lt;&gt;""</formula>
    </cfRule>
  </conditionalFormatting>
  <conditionalFormatting sqref="D113:G113">
    <cfRule type="expression" dxfId="117" priority="123">
      <formula>C113&lt;&gt;""</formula>
    </cfRule>
  </conditionalFormatting>
  <conditionalFormatting sqref="D130:G130">
    <cfRule type="expression" dxfId="116" priority="94">
      <formula>C130&lt;&gt;""</formula>
    </cfRule>
  </conditionalFormatting>
  <conditionalFormatting sqref="D147:G147">
    <cfRule type="expression" dxfId="115" priority="65">
      <formula>C147&lt;&gt;""</formula>
    </cfRule>
  </conditionalFormatting>
  <conditionalFormatting sqref="D164:G164">
    <cfRule type="expression" dxfId="114" priority="36">
      <formula>C164&lt;&gt;""</formula>
    </cfRule>
  </conditionalFormatting>
  <conditionalFormatting sqref="E63:G63">
    <cfRule type="expression" dxfId="113" priority="23">
      <formula>$D$63&lt;&gt;""</formula>
    </cfRule>
  </conditionalFormatting>
  <conditionalFormatting sqref="E64:G65">
    <cfRule type="expression" dxfId="112" priority="421">
      <formula>D64&lt;&gt;""</formula>
    </cfRule>
  </conditionalFormatting>
  <conditionalFormatting sqref="E67:G69">
    <cfRule type="expression" dxfId="111" priority="420">
      <formula>D67&lt;&gt;""</formula>
    </cfRule>
  </conditionalFormatting>
  <conditionalFormatting sqref="E71:G73">
    <cfRule type="expression" dxfId="110" priority="433">
      <formula>D71&lt;&gt;""</formula>
    </cfRule>
  </conditionalFormatting>
  <conditionalFormatting sqref="E80:G82">
    <cfRule type="expression" dxfId="109" priority="182">
      <formula>D80&lt;&gt;""</formula>
    </cfRule>
  </conditionalFormatting>
  <conditionalFormatting sqref="E84:G86">
    <cfRule type="expression" dxfId="108" priority="184">
      <formula>D84&lt;&gt;""</formula>
    </cfRule>
  </conditionalFormatting>
  <conditionalFormatting sqref="E88:G90">
    <cfRule type="expression" dxfId="107" priority="194">
      <formula>D88&lt;&gt;""</formula>
    </cfRule>
  </conditionalFormatting>
  <conditionalFormatting sqref="E97:G99">
    <cfRule type="expression" dxfId="106" priority="153">
      <formula>D97&lt;&gt;""</formula>
    </cfRule>
  </conditionalFormatting>
  <conditionalFormatting sqref="E101:G103">
    <cfRule type="expression" dxfId="105" priority="155">
      <formula>D101&lt;&gt;""</formula>
    </cfRule>
  </conditionalFormatting>
  <conditionalFormatting sqref="E105:G107">
    <cfRule type="expression" dxfId="104" priority="165">
      <formula>D105&lt;&gt;""</formula>
    </cfRule>
  </conditionalFormatting>
  <conditionalFormatting sqref="E114:G116">
    <cfRule type="expression" dxfId="103" priority="124">
      <formula>D114&lt;&gt;""</formula>
    </cfRule>
  </conditionalFormatting>
  <conditionalFormatting sqref="E118:G120">
    <cfRule type="expression" dxfId="102" priority="126">
      <formula>D118&lt;&gt;""</formula>
    </cfRule>
  </conditionalFormatting>
  <conditionalFormatting sqref="E122:G124">
    <cfRule type="expression" dxfId="101" priority="136">
      <formula>D122&lt;&gt;""</formula>
    </cfRule>
  </conditionalFormatting>
  <conditionalFormatting sqref="E131:G133">
    <cfRule type="expression" dxfId="100" priority="95">
      <formula>D131&lt;&gt;""</formula>
    </cfRule>
  </conditionalFormatting>
  <conditionalFormatting sqref="E135:G137">
    <cfRule type="expression" dxfId="99" priority="97">
      <formula>D135&lt;&gt;""</formula>
    </cfRule>
  </conditionalFormatting>
  <conditionalFormatting sqref="E139:G141">
    <cfRule type="expression" dxfId="98" priority="107">
      <formula>D139&lt;&gt;""</formula>
    </cfRule>
  </conditionalFormatting>
  <conditionalFormatting sqref="E148:G150">
    <cfRule type="expression" dxfId="97" priority="66">
      <formula>D148&lt;&gt;""</formula>
    </cfRule>
  </conditionalFormatting>
  <conditionalFormatting sqref="E152:G154">
    <cfRule type="expression" dxfId="96" priority="68">
      <formula>D152&lt;&gt;""</formula>
    </cfRule>
  </conditionalFormatting>
  <conditionalFormatting sqref="E156:G158">
    <cfRule type="expression" dxfId="95" priority="78">
      <formula>D156&lt;&gt;""</formula>
    </cfRule>
  </conditionalFormatting>
  <conditionalFormatting sqref="E165:G167">
    <cfRule type="expression" dxfId="94" priority="37">
      <formula>D165&lt;&gt;""</formula>
    </cfRule>
  </conditionalFormatting>
  <conditionalFormatting sqref="E169:G171">
    <cfRule type="expression" dxfId="93" priority="39">
      <formula>D169&lt;&gt;""</formula>
    </cfRule>
  </conditionalFormatting>
  <conditionalFormatting sqref="E173:G175">
    <cfRule type="expression" dxfId="92" priority="49">
      <formula>D173&lt;&gt;""</formula>
    </cfRule>
  </conditionalFormatting>
  <conditionalFormatting sqref="H51:I51">
    <cfRule type="expression" dxfId="91" priority="1477">
      <formula>#REF!&lt;&gt;""</formula>
    </cfRule>
  </conditionalFormatting>
  <conditionalFormatting sqref="H68:I68">
    <cfRule type="expression" dxfId="90" priority="442">
      <formula>#REF!&lt;&gt;""</formula>
    </cfRule>
  </conditionalFormatting>
  <conditionalFormatting sqref="H85:I85">
    <cfRule type="expression" dxfId="89" priority="201">
      <formula>#REF!&lt;&gt;""</formula>
    </cfRule>
  </conditionalFormatting>
  <conditionalFormatting sqref="H102:I102">
    <cfRule type="expression" dxfId="88" priority="172">
      <formula>#REF!&lt;&gt;""</formula>
    </cfRule>
  </conditionalFormatting>
  <conditionalFormatting sqref="H119:I119">
    <cfRule type="expression" dxfId="87" priority="143">
      <formula>#REF!&lt;&gt;""</formula>
    </cfRule>
  </conditionalFormatting>
  <conditionalFormatting sqref="H127:I127">
    <cfRule type="expression" dxfId="86" priority="1455">
      <formula>G127&lt;&gt;""</formula>
    </cfRule>
  </conditionalFormatting>
  <conditionalFormatting sqref="H136:I136">
    <cfRule type="expression" dxfId="85" priority="114">
      <formula>#REF!&lt;&gt;""</formula>
    </cfRule>
  </conditionalFormatting>
  <conditionalFormatting sqref="H153:I153">
    <cfRule type="expression" dxfId="84" priority="85">
      <formula>#REF!&lt;&gt;""</formula>
    </cfRule>
  </conditionalFormatting>
  <conditionalFormatting sqref="H170:I170">
    <cfRule type="expression" dxfId="83" priority="56">
      <formula>#REF!&lt;&gt;""</formula>
    </cfRule>
  </conditionalFormatting>
  <conditionalFormatting sqref="H26:J26">
    <cfRule type="expression" dxfId="82" priority="1448">
      <formula>$G$26&lt;&gt;""</formula>
    </cfRule>
  </conditionalFormatting>
  <conditionalFormatting sqref="L71:L72">
    <cfRule type="expression" dxfId="81" priority="427">
      <formula>K71&lt;&gt;""</formula>
    </cfRule>
  </conditionalFormatting>
  <conditionalFormatting sqref="L73">
    <cfRule type="expression" dxfId="80" priority="426">
      <formula>K73&lt;&gt;""</formula>
    </cfRule>
  </conditionalFormatting>
  <conditionalFormatting sqref="L88:L90">
    <cfRule type="expression" dxfId="79" priority="190">
      <formula>K88&lt;&gt;""</formula>
    </cfRule>
  </conditionalFormatting>
  <conditionalFormatting sqref="L105:L107">
    <cfRule type="expression" dxfId="78" priority="161">
      <formula>K105&lt;&gt;""</formula>
    </cfRule>
  </conditionalFormatting>
  <conditionalFormatting sqref="L122:L124">
    <cfRule type="expression" dxfId="77" priority="132">
      <formula>K122&lt;&gt;""</formula>
    </cfRule>
  </conditionalFormatting>
  <conditionalFormatting sqref="L139:L141">
    <cfRule type="expression" dxfId="76" priority="103">
      <formula>K139&lt;&gt;""</formula>
    </cfRule>
  </conditionalFormatting>
  <conditionalFormatting sqref="L156:L158">
    <cfRule type="expression" dxfId="75" priority="74">
      <formula>K156&lt;&gt;""</formula>
    </cfRule>
  </conditionalFormatting>
  <conditionalFormatting sqref="L173:L175">
    <cfRule type="expression" dxfId="74" priority="45">
      <formula>K173&lt;&gt;""</formula>
    </cfRule>
  </conditionalFormatting>
  <conditionalFormatting sqref="L53:M53">
    <cfRule type="expression" dxfId="73" priority="8">
      <formula>$L$53&gt;18.9</formula>
    </cfRule>
  </conditionalFormatting>
  <conditionalFormatting sqref="L65:M70">
    <cfRule type="expression" dxfId="72" priority="24">
      <formula>K65&lt;&gt;""</formula>
    </cfRule>
  </conditionalFormatting>
  <conditionalFormatting sqref="L70:M70">
    <cfRule type="expression" dxfId="71" priority="7">
      <formula>$L$70&gt;18.9</formula>
    </cfRule>
  </conditionalFormatting>
  <conditionalFormatting sqref="L82:M87">
    <cfRule type="expression" dxfId="70" priority="22">
      <formula>K82&lt;&gt;""</formula>
    </cfRule>
  </conditionalFormatting>
  <conditionalFormatting sqref="L87:M87">
    <cfRule type="expression" dxfId="69" priority="6">
      <formula>$L$87&gt;18.9</formula>
    </cfRule>
  </conditionalFormatting>
  <conditionalFormatting sqref="L99:M104">
    <cfRule type="expression" dxfId="68" priority="19">
      <formula>K99&lt;&gt;""</formula>
    </cfRule>
  </conditionalFormatting>
  <conditionalFormatting sqref="L104:M104">
    <cfRule type="expression" dxfId="67" priority="5">
      <formula>$L$104&gt;18.9</formula>
    </cfRule>
  </conditionalFormatting>
  <conditionalFormatting sqref="L116:M121">
    <cfRule type="expression" dxfId="66" priority="17">
      <formula>K116&lt;&gt;""</formula>
    </cfRule>
  </conditionalFormatting>
  <conditionalFormatting sqref="L121:M121">
    <cfRule type="expression" dxfId="65" priority="4">
      <formula>$L$121&gt;18.9</formula>
    </cfRule>
  </conditionalFormatting>
  <conditionalFormatting sqref="L133:M138">
    <cfRule type="expression" dxfId="64" priority="15">
      <formula>K133&lt;&gt;""</formula>
    </cfRule>
  </conditionalFormatting>
  <conditionalFormatting sqref="L138:M138">
    <cfRule type="expression" dxfId="63" priority="3">
      <formula>$L$138&gt;18.9</formula>
    </cfRule>
  </conditionalFormatting>
  <conditionalFormatting sqref="L150:M155">
    <cfRule type="expression" dxfId="62" priority="12">
      <formula>K150&lt;&gt;""</formula>
    </cfRule>
  </conditionalFormatting>
  <conditionalFormatting sqref="L155:M155">
    <cfRule type="expression" dxfId="61" priority="2">
      <formula>$L$155&gt;18.9</formula>
    </cfRule>
  </conditionalFormatting>
  <conditionalFormatting sqref="L167:M172">
    <cfRule type="expression" dxfId="60" priority="10">
      <formula>K167&lt;&gt;""</formula>
    </cfRule>
  </conditionalFormatting>
  <conditionalFormatting sqref="L172:M172">
    <cfRule type="expression" dxfId="59" priority="1">
      <formula>$L$172&gt;18.9</formula>
    </cfRule>
  </conditionalFormatting>
  <conditionalFormatting sqref="L62:T63">
    <cfRule type="expression" dxfId="58" priority="377">
      <formula>K62&lt;&gt;""</formula>
    </cfRule>
  </conditionalFormatting>
  <conditionalFormatting sqref="L79:T80">
    <cfRule type="expression" dxfId="57" priority="174">
      <formula>K79&lt;&gt;""</formula>
    </cfRule>
  </conditionalFormatting>
  <conditionalFormatting sqref="L96:T97">
    <cfRule type="expression" dxfId="56" priority="145">
      <formula>K96&lt;&gt;""</formula>
    </cfRule>
  </conditionalFormatting>
  <conditionalFormatting sqref="L113:T114">
    <cfRule type="expression" dxfId="55" priority="116">
      <formula>K113&lt;&gt;""</formula>
    </cfRule>
  </conditionalFormatting>
  <conditionalFormatting sqref="L130:T131">
    <cfRule type="expression" dxfId="54" priority="87">
      <formula>K130&lt;&gt;""</formula>
    </cfRule>
  </conditionalFormatting>
  <conditionalFormatting sqref="L147:T148">
    <cfRule type="expression" dxfId="53" priority="58">
      <formula>K147&lt;&gt;""</formula>
    </cfRule>
  </conditionalFormatting>
  <conditionalFormatting sqref="L164:T165">
    <cfRule type="expression" dxfId="52" priority="29">
      <formula>K164&lt;&gt;""</formula>
    </cfRule>
  </conditionalFormatting>
  <conditionalFormatting sqref="N53:O53">
    <cfRule type="expression" dxfId="51" priority="632">
      <formula>M53&lt;&gt;""</formula>
    </cfRule>
  </conditionalFormatting>
  <conditionalFormatting sqref="N70:O70">
    <cfRule type="expression" dxfId="50" priority="435">
      <formula>M70&lt;&gt;""</formula>
    </cfRule>
  </conditionalFormatting>
  <conditionalFormatting sqref="N87:O87">
    <cfRule type="expression" dxfId="49" priority="195">
      <formula>M87&lt;&gt;""</formula>
    </cfRule>
  </conditionalFormatting>
  <conditionalFormatting sqref="N104:O104">
    <cfRule type="expression" dxfId="48" priority="166">
      <formula>M104&lt;&gt;""</formula>
    </cfRule>
  </conditionalFormatting>
  <conditionalFormatting sqref="N121:O121">
    <cfRule type="expression" dxfId="47" priority="137">
      <formula>M121&lt;&gt;""</formula>
    </cfRule>
  </conditionalFormatting>
  <conditionalFormatting sqref="N138:O138">
    <cfRule type="expression" dxfId="46" priority="108">
      <formula>M138&lt;&gt;""</formula>
    </cfRule>
  </conditionalFormatting>
  <conditionalFormatting sqref="N155:O155">
    <cfRule type="expression" dxfId="45" priority="79">
      <formula>M155&lt;&gt;""</formula>
    </cfRule>
  </conditionalFormatting>
  <conditionalFormatting sqref="N172:O172">
    <cfRule type="expression" dxfId="44" priority="50">
      <formula>M172&lt;&gt;""</formula>
    </cfRule>
  </conditionalFormatting>
  <conditionalFormatting sqref="R53">
    <cfRule type="expression" dxfId="43" priority="621">
      <formula>Q53&lt;&gt;""</formula>
    </cfRule>
  </conditionalFormatting>
  <conditionalFormatting sqref="R70">
    <cfRule type="expression" dxfId="42" priority="429">
      <formula>Q70&lt;&gt;""</formula>
    </cfRule>
  </conditionalFormatting>
  <conditionalFormatting sqref="R87">
    <cfRule type="expression" dxfId="41" priority="193">
      <formula>Q87&lt;&gt;""</formula>
    </cfRule>
  </conditionalFormatting>
  <conditionalFormatting sqref="R104">
    <cfRule type="expression" dxfId="40" priority="164">
      <formula>Q104&lt;&gt;""</formula>
    </cfRule>
  </conditionalFormatting>
  <conditionalFormatting sqref="R121">
    <cfRule type="expression" dxfId="39" priority="135">
      <formula>Q121&lt;&gt;""</formula>
    </cfRule>
  </conditionalFormatting>
  <conditionalFormatting sqref="R138">
    <cfRule type="expression" dxfId="38" priority="106">
      <formula>Q138&lt;&gt;""</formula>
    </cfRule>
  </conditionalFormatting>
  <conditionalFormatting sqref="R155">
    <cfRule type="expression" dxfId="37" priority="77">
      <formula>Q155&lt;&gt;""</formula>
    </cfRule>
  </conditionalFormatting>
  <conditionalFormatting sqref="R172">
    <cfRule type="expression" dxfId="36" priority="48">
      <formula>Q172&lt;&gt;""</formula>
    </cfRule>
  </conditionalFormatting>
  <conditionalFormatting sqref="T51">
    <cfRule type="expression" dxfId="35" priority="27">
      <formula>T51&lt;(L56/2)</formula>
    </cfRule>
  </conditionalFormatting>
  <conditionalFormatting sqref="T65">
    <cfRule type="expression" dxfId="34" priority="417">
      <formula>S65&lt;&gt;""</formula>
    </cfRule>
  </conditionalFormatting>
  <conditionalFormatting sqref="T67:T68">
    <cfRule type="expression" dxfId="33" priority="424">
      <formula>S67&lt;&gt;""</formula>
    </cfRule>
  </conditionalFormatting>
  <conditionalFormatting sqref="T68">
    <cfRule type="expression" dxfId="32" priority="21">
      <formula>T68&lt;(L73/2)</formula>
    </cfRule>
  </conditionalFormatting>
  <conditionalFormatting sqref="T73">
    <cfRule type="expression" dxfId="31" priority="423">
      <formula>S73&lt;&gt;""</formula>
    </cfRule>
  </conditionalFormatting>
  <conditionalFormatting sqref="T82">
    <cfRule type="expression" dxfId="30" priority="183">
      <formula>S82&lt;&gt;""</formula>
    </cfRule>
  </conditionalFormatting>
  <conditionalFormatting sqref="T84:T85">
    <cfRule type="expression" dxfId="29" priority="188">
      <formula>S84&lt;&gt;""</formula>
    </cfRule>
  </conditionalFormatting>
  <conditionalFormatting sqref="T85">
    <cfRule type="expression" dxfId="28" priority="20">
      <formula>T85&lt;(L90/2)</formula>
    </cfRule>
  </conditionalFormatting>
  <conditionalFormatting sqref="T90">
    <cfRule type="expression" dxfId="27" priority="187">
      <formula>S90&lt;&gt;""</formula>
    </cfRule>
  </conditionalFormatting>
  <conditionalFormatting sqref="T99">
    <cfRule type="expression" dxfId="26" priority="154">
      <formula>S99&lt;&gt;""</formula>
    </cfRule>
  </conditionalFormatting>
  <conditionalFormatting sqref="T101:T102">
    <cfRule type="expression" dxfId="25" priority="159">
      <formula>S101&lt;&gt;""</formula>
    </cfRule>
  </conditionalFormatting>
  <conditionalFormatting sqref="T102">
    <cfRule type="expression" dxfId="24" priority="18">
      <formula>T102&lt;(L107/2)</formula>
    </cfRule>
  </conditionalFormatting>
  <conditionalFormatting sqref="T107">
    <cfRule type="expression" dxfId="23" priority="158">
      <formula>S107&lt;&gt;""</formula>
    </cfRule>
  </conditionalFormatting>
  <conditionalFormatting sqref="T116">
    <cfRule type="expression" dxfId="22" priority="125">
      <formula>S116&lt;&gt;""</formula>
    </cfRule>
  </conditionalFormatting>
  <conditionalFormatting sqref="T118:T119">
    <cfRule type="expression" dxfId="21" priority="130">
      <formula>S118&lt;&gt;""</formula>
    </cfRule>
  </conditionalFormatting>
  <conditionalFormatting sqref="T119">
    <cfRule type="expression" dxfId="20" priority="16">
      <formula>T119&lt;(L124/2)</formula>
    </cfRule>
  </conditionalFormatting>
  <conditionalFormatting sqref="T124">
    <cfRule type="expression" dxfId="19" priority="129">
      <formula>S124&lt;&gt;""</formula>
    </cfRule>
  </conditionalFormatting>
  <conditionalFormatting sqref="T133">
    <cfRule type="expression" dxfId="18" priority="96">
      <formula>S133&lt;&gt;""</formula>
    </cfRule>
  </conditionalFormatting>
  <conditionalFormatting sqref="T135:T136">
    <cfRule type="expression" dxfId="17" priority="101">
      <formula>S135&lt;&gt;""</formula>
    </cfRule>
  </conditionalFormatting>
  <conditionalFormatting sqref="T136">
    <cfRule type="expression" dxfId="16" priority="14">
      <formula>T136&lt;(L141/2)</formula>
    </cfRule>
  </conditionalFormatting>
  <conditionalFormatting sqref="T141">
    <cfRule type="expression" dxfId="15" priority="100">
      <formula>S141&lt;&gt;""</formula>
    </cfRule>
  </conditionalFormatting>
  <conditionalFormatting sqref="T150">
    <cfRule type="expression" dxfId="14" priority="67">
      <formula>S150&lt;&gt;""</formula>
    </cfRule>
  </conditionalFormatting>
  <conditionalFormatting sqref="T152:T153">
    <cfRule type="expression" dxfId="13" priority="72">
      <formula>S152&lt;&gt;""</formula>
    </cfRule>
  </conditionalFormatting>
  <conditionalFormatting sqref="T153">
    <cfRule type="expression" dxfId="12" priority="11">
      <formula>T153&lt;(L158/2)</formula>
    </cfRule>
  </conditionalFormatting>
  <conditionalFormatting sqref="T158">
    <cfRule type="expression" dxfId="11" priority="71">
      <formula>S158&lt;&gt;""</formula>
    </cfRule>
  </conditionalFormatting>
  <conditionalFormatting sqref="T167">
    <cfRule type="expression" dxfId="10" priority="38">
      <formula>S167&lt;&gt;""</formula>
    </cfRule>
  </conditionalFormatting>
  <conditionalFormatting sqref="T169:T170">
    <cfRule type="expression" dxfId="9" priority="43">
      <formula>S169&lt;&gt;""</formula>
    </cfRule>
  </conditionalFormatting>
  <conditionalFormatting sqref="T170">
    <cfRule type="expression" dxfId="8" priority="9">
      <formula>T170&lt;(L175/2)</formula>
    </cfRule>
  </conditionalFormatting>
  <conditionalFormatting sqref="T175">
    <cfRule type="expression" dxfId="7" priority="42">
      <formula>S175&lt;&gt;""</formula>
    </cfRule>
  </conditionalFormatting>
  <conditionalFormatting sqref="U45 U62">
    <cfRule type="expression" dxfId="6" priority="1478">
      <formula>#REF!&lt;&gt;""</formula>
    </cfRule>
  </conditionalFormatting>
  <conditionalFormatting sqref="U79">
    <cfRule type="expression" dxfId="5" priority="202">
      <formula>#REF!&lt;&gt;""</formula>
    </cfRule>
  </conditionalFormatting>
  <conditionalFormatting sqref="U96">
    <cfRule type="expression" dxfId="4" priority="173">
      <formula>#REF!&lt;&gt;""</formula>
    </cfRule>
  </conditionalFormatting>
  <conditionalFormatting sqref="U113">
    <cfRule type="expression" dxfId="3" priority="144">
      <formula>#REF!&lt;&gt;""</formula>
    </cfRule>
  </conditionalFormatting>
  <conditionalFormatting sqref="U130">
    <cfRule type="expression" dxfId="2" priority="115">
      <formula>#REF!&lt;&gt;""</formula>
    </cfRule>
  </conditionalFormatting>
  <conditionalFormatting sqref="U147">
    <cfRule type="expression" dxfId="1" priority="86">
      <formula>#REF!&lt;&gt;""</formula>
    </cfRule>
  </conditionalFormatting>
  <conditionalFormatting sqref="U164">
    <cfRule type="expression" dxfId="0" priority="57">
      <formula>#REF!&lt;&gt;""</formula>
    </cfRule>
  </conditionalFormatting>
  <dataValidations count="11">
    <dataValidation type="list" allowBlank="1" showInputMessage="1" showErrorMessage="1" sqref="H26:J26" xr:uid="{B7092368-F51F-4F5D-9C94-C58BDDA7DF1E}">
      <formula1>INDIRECT($G$26)</formula1>
    </dataValidation>
    <dataValidation type="list" allowBlank="1" showInputMessage="1" showErrorMessage="1" sqref="C22:E22" xr:uid="{82A14D69-1EF4-45B6-8618-905C582FF454}">
      <formula1>INDIRECT($B$22)</formula1>
    </dataValidation>
    <dataValidation type="list" allowBlank="1" showInputMessage="1" showErrorMessage="1" sqref="C30:I30" xr:uid="{31728F1C-15EC-41B9-9268-444009724DD0}">
      <formula1>Shipping_Terms</formula1>
    </dataValidation>
    <dataValidation type="list" allowBlank="1" showInputMessage="1" showErrorMessage="1" sqref="L30" xr:uid="{DADA0541-6BC3-407A-A243-1593A4F44D4E}">
      <formula1>Duty_Type</formula1>
    </dataValidation>
    <dataValidation type="list" allowBlank="1" showInputMessage="1" showErrorMessage="1" sqref="E54 E139 E71 E156 E88 E105 E122 E173" xr:uid="{850F6497-E436-4095-A3BC-45D4875202D5}">
      <formula1>CountryOfOrigin</formula1>
    </dataValidation>
    <dataValidation type="list" allowBlank="1" showInputMessage="1" showErrorMessage="1" sqref="T48 T133 T65 T150 T82 T99 T116 T167" xr:uid="{3F7E6C14-EA74-4063-9DDA-8F8B7A460551}">
      <formula1>"Yes,No"</formula1>
    </dataValidation>
    <dataValidation type="list" allowBlank="1" showInputMessage="1" showErrorMessage="1" sqref="L170 L51 L68 L153 L85 L102 L119 L136" xr:uid="{66DD0E08-5B49-4A12-8DC7-97D2721066B3}">
      <formula1>ContainerType</formula1>
    </dataValidation>
    <dataValidation type="list" allowBlank="1" showInputMessage="1" showErrorMessage="1" sqref="E52 E69 E154 E86 E103 E120 E137 E171" xr:uid="{101BDE5E-35D6-494B-A20D-7FD5738B811D}">
      <formula1>INDIRECT(CONCATENATE(E50,"Subtype"))</formula1>
    </dataValidation>
    <dataValidation type="list" allowBlank="1" showInputMessage="1" showErrorMessage="1" sqref="I51 I85 I170 I119 H102:I102 I136 I153 I68" xr:uid="{D278BD49-4E44-4F23-8E79-B0C864517A08}">
      <formula1>INDIRECT(F50)</formula1>
    </dataValidation>
    <dataValidation type="list" allowBlank="1" showInputMessage="1" showErrorMessage="1" sqref="E51 E68 E153 E85 E102 E119 E136 E170" xr:uid="{67701F18-E809-4C72-8079-5C332DBEC2D4}">
      <formula1>INDIRECT(E50)</formula1>
    </dataValidation>
    <dataValidation type="list" allowBlank="1" showInputMessage="1" showErrorMessage="1" sqref="N18" xr:uid="{3C989F66-DB9B-4EA6-9C00-2BD9597FE7CD}">
      <formula1>"Yes, No"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A10DA00D-5F2C-454B-A0FE-66B14BC94F60}">
          <x14:formula1>
            <xm:f>'Data Tab'!$A$2:$A$3</xm:f>
          </x14:formula1>
          <xm:sqref>I22:K22 C14</xm:sqref>
        </x14:dataValidation>
        <x14:dataValidation type="list" allowBlank="1" showInputMessage="1" showErrorMessage="1" xr:uid="{464AB95A-8D4D-4769-902A-1F94C42E92A2}">
          <x14:formula1>
            <xm:f>'Data Tab'!$C$2:$C$94</xm:f>
          </x14:formula1>
          <xm:sqref>C26:E26</xm:sqref>
        </x14:dataValidation>
        <x14:dataValidation type="list" allowBlank="1" showInputMessage="1" showErrorMessage="1" xr:uid="{977EA032-BFB3-4382-B403-D14FBE7BC24C}">
          <x14:formula1>
            <xm:f>'Data Tab'!$Q$14:$Q$15</xm:f>
          </x14:formula1>
          <xm:sqref>D18 I18 T56 T73 T158 T90 T107 T124 T141</xm:sqref>
        </x14:dataValidation>
        <x14:dataValidation type="list" allowBlank="1" showInputMessage="1" showErrorMessage="1" xr:uid="{B503A73D-7586-4508-A9FF-9C637A2747B9}">
          <x14:formula1>
            <xm:f>'Data Tab'!$M$20:$M$22</xm:f>
          </x14:formula1>
          <xm:sqref>E118 E50 E135 E67 E152 E84 E101 E169</xm:sqref>
        </x14:dataValidation>
        <x14:dataValidation type="list" allowBlank="1" showInputMessage="1" showErrorMessage="1" xr:uid="{CC7AEA7C-ABE5-4B1C-8347-A3CF404C0E92}">
          <x14:formula1>
            <xm:f>'Data Tab'!$O$14:$O$15</xm:f>
          </x14:formula1>
          <xm:sqref>D45:G45 D62:G62 D79:G79 D96:G96 D113:G113 D130:G130 D147:G147 D164:G164</xm:sqref>
        </x14:dataValidation>
        <x14:dataValidation type="list" allowBlank="1" showInputMessage="1" showErrorMessage="1" xr:uid="{58667BF9-A1FA-478E-A651-E85CC17F1EEF}">
          <x14:formula1>
            <xm:f>'Data Tab'!$T$14</xm:f>
          </x14:formula1>
          <xm:sqref>F34:F37 O34:O37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27AAE-6E02-48F7-8184-ADFD4F0AE770}">
  <sheetPr codeName="Sheet3"/>
  <dimension ref="A1:AE98"/>
  <sheetViews>
    <sheetView workbookViewId="0"/>
  </sheetViews>
  <sheetFormatPr defaultColWidth="9.1796875" defaultRowHeight="15.5" x14ac:dyDescent="0.35"/>
  <cols>
    <col min="1" max="12" width="9.1796875" style="1"/>
    <col min="13" max="13" width="10.453125" style="1" customWidth="1"/>
    <col min="14" max="16384" width="9.1796875" style="1"/>
  </cols>
  <sheetData>
    <row r="1" spans="1:31" x14ac:dyDescent="0.35">
      <c r="A1" s="2" t="s">
        <v>133</v>
      </c>
      <c r="C1" s="2" t="s">
        <v>43</v>
      </c>
      <c r="F1" s="2" t="s">
        <v>134</v>
      </c>
      <c r="I1" s="2" t="s">
        <v>135</v>
      </c>
      <c r="K1" s="2" t="s">
        <v>37</v>
      </c>
      <c r="M1" s="2" t="s">
        <v>48</v>
      </c>
      <c r="T1" s="2" t="s">
        <v>136</v>
      </c>
      <c r="X1" s="2" t="s">
        <v>102</v>
      </c>
      <c r="AA1" s="20" t="s">
        <v>137</v>
      </c>
      <c r="AC1" s="20" t="s">
        <v>138</v>
      </c>
      <c r="AE1" s="20" t="s">
        <v>139</v>
      </c>
    </row>
    <row r="2" spans="1:31" x14ac:dyDescent="0.35">
      <c r="A2" s="1" t="s">
        <v>140</v>
      </c>
      <c r="C2" s="1" t="s">
        <v>141</v>
      </c>
      <c r="F2" s="1" t="s">
        <v>142</v>
      </c>
      <c r="I2" s="1" t="s">
        <v>143</v>
      </c>
      <c r="K2" s="1" t="s">
        <v>144</v>
      </c>
      <c r="M2" s="1" t="s">
        <v>145</v>
      </c>
      <c r="T2" s="1" t="s">
        <v>146</v>
      </c>
      <c r="X2" t="s">
        <v>147</v>
      </c>
      <c r="AA2" t="s">
        <v>148</v>
      </c>
      <c r="AC2" t="s">
        <v>149</v>
      </c>
      <c r="AE2" t="s">
        <v>150</v>
      </c>
    </row>
    <row r="3" spans="1:31" x14ac:dyDescent="0.35">
      <c r="A3" s="1" t="s">
        <v>151</v>
      </c>
      <c r="C3" s="1" t="s">
        <v>152</v>
      </c>
      <c r="F3" s="1" t="s">
        <v>153</v>
      </c>
      <c r="I3" s="1" t="s">
        <v>154</v>
      </c>
      <c r="K3" s="1" t="s">
        <v>155</v>
      </c>
      <c r="M3" s="1" t="s">
        <v>156</v>
      </c>
      <c r="T3" s="1" t="s">
        <v>157</v>
      </c>
      <c r="X3" t="s">
        <v>158</v>
      </c>
      <c r="AA3" t="s">
        <v>159</v>
      </c>
      <c r="AC3" t="s">
        <v>160</v>
      </c>
      <c r="AE3" t="s">
        <v>161</v>
      </c>
    </row>
    <row r="4" spans="1:31" x14ac:dyDescent="0.35">
      <c r="C4" s="1" t="s">
        <v>147</v>
      </c>
      <c r="F4" s="1" t="s">
        <v>162</v>
      </c>
      <c r="I4" s="1" t="s">
        <v>163</v>
      </c>
      <c r="K4" s="1" t="s">
        <v>164</v>
      </c>
      <c r="M4" s="1" t="s">
        <v>165</v>
      </c>
      <c r="T4" s="1" t="s">
        <v>166</v>
      </c>
      <c r="X4" t="s">
        <v>167</v>
      </c>
      <c r="AA4" t="s">
        <v>168</v>
      </c>
      <c r="AC4" t="s">
        <v>169</v>
      </c>
      <c r="AE4" t="s">
        <v>170</v>
      </c>
    </row>
    <row r="5" spans="1:31" x14ac:dyDescent="0.35">
      <c r="C5" s="1" t="s">
        <v>158</v>
      </c>
      <c r="F5" s="1" t="s">
        <v>171</v>
      </c>
      <c r="I5" s="1" t="s">
        <v>172</v>
      </c>
      <c r="K5" s="1" t="s">
        <v>173</v>
      </c>
      <c r="T5" s="1" t="s">
        <v>174</v>
      </c>
      <c r="X5" t="s">
        <v>175</v>
      </c>
      <c r="AA5" t="s">
        <v>176</v>
      </c>
      <c r="AC5" t="s">
        <v>177</v>
      </c>
      <c r="AE5" t="s">
        <v>178</v>
      </c>
    </row>
    <row r="6" spans="1:31" x14ac:dyDescent="0.35">
      <c r="C6" s="1" t="s">
        <v>167</v>
      </c>
      <c r="F6" s="1" t="s">
        <v>179</v>
      </c>
      <c r="I6" s="1" t="s">
        <v>180</v>
      </c>
      <c r="K6" s="1" t="s">
        <v>181</v>
      </c>
      <c r="T6" s="1" t="s">
        <v>182</v>
      </c>
      <c r="X6" t="s">
        <v>183</v>
      </c>
      <c r="AA6" t="s">
        <v>184</v>
      </c>
      <c r="AC6" t="s">
        <v>185</v>
      </c>
      <c r="AE6" t="s">
        <v>186</v>
      </c>
    </row>
    <row r="7" spans="1:31" x14ac:dyDescent="0.35">
      <c r="C7" s="1" t="s">
        <v>175</v>
      </c>
      <c r="F7" s="1" t="s">
        <v>187</v>
      </c>
      <c r="I7" s="1" t="s">
        <v>188</v>
      </c>
      <c r="K7" s="1" t="s">
        <v>189</v>
      </c>
      <c r="M7" s="2" t="s">
        <v>49</v>
      </c>
      <c r="T7" s="1" t="s">
        <v>190</v>
      </c>
      <c r="X7" t="s">
        <v>191</v>
      </c>
      <c r="AA7" t="s">
        <v>192</v>
      </c>
      <c r="AC7" t="s">
        <v>193</v>
      </c>
      <c r="AE7" t="s">
        <v>194</v>
      </c>
    </row>
    <row r="8" spans="1:31" x14ac:dyDescent="0.35">
      <c r="C8" s="1" t="s">
        <v>183</v>
      </c>
      <c r="F8" s="1" t="s">
        <v>195</v>
      </c>
      <c r="I8" s="1" t="s">
        <v>196</v>
      </c>
      <c r="K8" s="1" t="s">
        <v>197</v>
      </c>
      <c r="M8" s="1" t="s">
        <v>198</v>
      </c>
      <c r="T8" s="1" t="s">
        <v>199</v>
      </c>
      <c r="X8" t="s">
        <v>200</v>
      </c>
      <c r="AA8" t="s">
        <v>201</v>
      </c>
      <c r="AC8" t="s">
        <v>202</v>
      </c>
      <c r="AE8" t="s">
        <v>203</v>
      </c>
    </row>
    <row r="9" spans="1:31" x14ac:dyDescent="0.35">
      <c r="C9" s="1" t="s">
        <v>191</v>
      </c>
      <c r="F9" s="1" t="s">
        <v>204</v>
      </c>
      <c r="I9" s="1" t="s">
        <v>205</v>
      </c>
      <c r="K9" s="1" t="s">
        <v>206</v>
      </c>
      <c r="M9" s="1" t="s">
        <v>207</v>
      </c>
      <c r="T9" s="1" t="s">
        <v>208</v>
      </c>
      <c r="X9" t="s">
        <v>209</v>
      </c>
      <c r="AA9" t="s">
        <v>210</v>
      </c>
      <c r="AC9" t="s">
        <v>211</v>
      </c>
      <c r="AE9" t="s">
        <v>212</v>
      </c>
    </row>
    <row r="10" spans="1:31" x14ac:dyDescent="0.35">
      <c r="C10" s="1" t="s">
        <v>200</v>
      </c>
      <c r="F10" s="1" t="s">
        <v>213</v>
      </c>
      <c r="I10" s="1" t="s">
        <v>214</v>
      </c>
      <c r="M10" s="1" t="s">
        <v>215</v>
      </c>
      <c r="X10" t="s">
        <v>216</v>
      </c>
      <c r="AA10" t="s">
        <v>217</v>
      </c>
      <c r="AC10" t="s">
        <v>218</v>
      </c>
      <c r="AE10" t="s">
        <v>219</v>
      </c>
    </row>
    <row r="11" spans="1:31" x14ac:dyDescent="0.35">
      <c r="C11" s="1" t="s">
        <v>209</v>
      </c>
      <c r="F11" s="1" t="s">
        <v>220</v>
      </c>
      <c r="I11" s="1" t="s">
        <v>221</v>
      </c>
      <c r="X11" t="s">
        <v>222</v>
      </c>
      <c r="AA11" t="s">
        <v>223</v>
      </c>
      <c r="AC11" t="s">
        <v>224</v>
      </c>
      <c r="AE11" t="s">
        <v>225</v>
      </c>
    </row>
    <row r="12" spans="1:31" x14ac:dyDescent="0.35">
      <c r="C12" s="1" t="s">
        <v>216</v>
      </c>
      <c r="F12" s="1" t="s">
        <v>226</v>
      </c>
      <c r="I12" s="1" t="s">
        <v>227</v>
      </c>
      <c r="X12" t="s">
        <v>228</v>
      </c>
      <c r="AA12" t="s">
        <v>229</v>
      </c>
      <c r="AC12" t="s">
        <v>203</v>
      </c>
    </row>
    <row r="13" spans="1:31" x14ac:dyDescent="0.35">
      <c r="C13" s="1" t="s">
        <v>222</v>
      </c>
      <c r="F13" s="1" t="s">
        <v>230</v>
      </c>
      <c r="I13" s="1" t="s">
        <v>231</v>
      </c>
      <c r="M13" s="2" t="s">
        <v>232</v>
      </c>
      <c r="O13" s="2" t="s">
        <v>233</v>
      </c>
      <c r="Q13" s="2" t="s">
        <v>234</v>
      </c>
      <c r="T13" s="2" t="s">
        <v>235</v>
      </c>
      <c r="X13" t="s">
        <v>236</v>
      </c>
      <c r="AA13" t="s">
        <v>237</v>
      </c>
      <c r="AC13" t="s">
        <v>238</v>
      </c>
    </row>
    <row r="14" spans="1:31" x14ac:dyDescent="0.35">
      <c r="C14" s="1" t="s">
        <v>228</v>
      </c>
      <c r="F14" s="1" t="s">
        <v>239</v>
      </c>
      <c r="I14" s="1" t="s">
        <v>240</v>
      </c>
      <c r="M14" s="1" t="s">
        <v>241</v>
      </c>
      <c r="O14" s="1" t="s">
        <v>242</v>
      </c>
      <c r="Q14" s="1" t="s">
        <v>111</v>
      </c>
      <c r="T14" s="1" t="s">
        <v>243</v>
      </c>
      <c r="X14" t="s">
        <v>244</v>
      </c>
      <c r="AA14" t="s">
        <v>245</v>
      </c>
      <c r="AC14" t="s">
        <v>246</v>
      </c>
    </row>
    <row r="15" spans="1:31" x14ac:dyDescent="0.35">
      <c r="C15" s="1" t="s">
        <v>236</v>
      </c>
      <c r="I15" s="1" t="s">
        <v>247</v>
      </c>
      <c r="M15" s="1" t="s">
        <v>248</v>
      </c>
      <c r="O15" s="1" t="s">
        <v>118</v>
      </c>
      <c r="Q15" s="1" t="s">
        <v>249</v>
      </c>
      <c r="T15" s="1" t="s">
        <v>250</v>
      </c>
      <c r="X15" t="s">
        <v>141</v>
      </c>
      <c r="AA15" t="s">
        <v>251</v>
      </c>
      <c r="AC15" t="s">
        <v>252</v>
      </c>
    </row>
    <row r="16" spans="1:31" x14ac:dyDescent="0.35">
      <c r="C16" s="1" t="s">
        <v>244</v>
      </c>
      <c r="I16" s="1" t="s">
        <v>253</v>
      </c>
      <c r="O16" s="1" t="s">
        <v>254</v>
      </c>
      <c r="X16" t="s">
        <v>255</v>
      </c>
      <c r="AA16" t="s">
        <v>256</v>
      </c>
      <c r="AC16" t="s">
        <v>257</v>
      </c>
    </row>
    <row r="17" spans="3:29" x14ac:dyDescent="0.35">
      <c r="C17" s="1" t="s">
        <v>255</v>
      </c>
      <c r="I17" s="1" t="s">
        <v>258</v>
      </c>
      <c r="X17" t="s">
        <v>259</v>
      </c>
      <c r="AA17" t="s">
        <v>260</v>
      </c>
      <c r="AC17" t="s">
        <v>261</v>
      </c>
    </row>
    <row r="18" spans="3:29" x14ac:dyDescent="0.35">
      <c r="C18" s="1" t="s">
        <v>259</v>
      </c>
      <c r="I18" s="1" t="s">
        <v>262</v>
      </c>
      <c r="X18" t="s">
        <v>263</v>
      </c>
      <c r="AA18" t="s">
        <v>264</v>
      </c>
      <c r="AC18" t="s">
        <v>265</v>
      </c>
    </row>
    <row r="19" spans="3:29" x14ac:dyDescent="0.35">
      <c r="C19" s="1" t="s">
        <v>263</v>
      </c>
      <c r="I19" s="1" t="s">
        <v>266</v>
      </c>
      <c r="M19" s="2" t="s">
        <v>88</v>
      </c>
      <c r="O19" s="2" t="s">
        <v>93</v>
      </c>
      <c r="R19" s="2" t="s">
        <v>267</v>
      </c>
      <c r="S19" s="2" t="s">
        <v>268</v>
      </c>
      <c r="T19" s="2" t="s">
        <v>269</v>
      </c>
      <c r="X19" t="s">
        <v>270</v>
      </c>
      <c r="AA19" t="s">
        <v>271</v>
      </c>
      <c r="AC19" t="s">
        <v>272</v>
      </c>
    </row>
    <row r="20" spans="3:29" x14ac:dyDescent="0.35">
      <c r="C20" s="1" t="s">
        <v>270</v>
      </c>
      <c r="I20" s="1" t="s">
        <v>273</v>
      </c>
      <c r="M20" s="1" t="s">
        <v>268</v>
      </c>
      <c r="O20" s="1" t="s">
        <v>274</v>
      </c>
      <c r="R20" t="s">
        <v>275</v>
      </c>
      <c r="S20" t="s">
        <v>276</v>
      </c>
      <c r="T20" t="s">
        <v>277</v>
      </c>
      <c r="X20" t="s">
        <v>278</v>
      </c>
      <c r="AA20" t="s">
        <v>279</v>
      </c>
      <c r="AC20" t="s">
        <v>280</v>
      </c>
    </row>
    <row r="21" spans="3:29" x14ac:dyDescent="0.35">
      <c r="C21" s="1" t="s">
        <v>278</v>
      </c>
      <c r="I21" s="1" t="s">
        <v>281</v>
      </c>
      <c r="M21" s="1" t="s">
        <v>267</v>
      </c>
      <c r="O21" s="1" t="s">
        <v>282</v>
      </c>
      <c r="R21" s="1" t="s">
        <v>283</v>
      </c>
      <c r="S21" t="s">
        <v>284</v>
      </c>
      <c r="T21" t="s">
        <v>285</v>
      </c>
      <c r="X21" t="s">
        <v>286</v>
      </c>
      <c r="AA21" t="s">
        <v>287</v>
      </c>
      <c r="AC21" t="s">
        <v>288</v>
      </c>
    </row>
    <row r="22" spans="3:29" x14ac:dyDescent="0.35">
      <c r="C22" s="1" t="s">
        <v>286</v>
      </c>
      <c r="I22" s="1" t="s">
        <v>289</v>
      </c>
      <c r="M22" s="1" t="s">
        <v>269</v>
      </c>
      <c r="O22" s="1" t="s">
        <v>290</v>
      </c>
      <c r="R22" s="1" t="s">
        <v>291</v>
      </c>
      <c r="S22" t="s">
        <v>292</v>
      </c>
      <c r="X22" t="s">
        <v>293</v>
      </c>
      <c r="AA22" t="s">
        <v>294</v>
      </c>
      <c r="AC22" t="s">
        <v>295</v>
      </c>
    </row>
    <row r="23" spans="3:29" x14ac:dyDescent="0.35">
      <c r="C23" s="1" t="s">
        <v>293</v>
      </c>
      <c r="I23" s="1" t="s">
        <v>296</v>
      </c>
      <c r="O23" s="1" t="s">
        <v>297</v>
      </c>
      <c r="R23"/>
      <c r="S23" t="s">
        <v>298</v>
      </c>
      <c r="X23" t="s">
        <v>299</v>
      </c>
      <c r="AA23" t="s">
        <v>300</v>
      </c>
      <c r="AC23" t="s">
        <v>301</v>
      </c>
    </row>
    <row r="24" spans="3:29" x14ac:dyDescent="0.35">
      <c r="C24" s="1" t="s">
        <v>299</v>
      </c>
      <c r="I24" s="1" t="s">
        <v>302</v>
      </c>
      <c r="O24" s="1" t="s">
        <v>303</v>
      </c>
      <c r="R24"/>
      <c r="S24" t="s">
        <v>304</v>
      </c>
      <c r="X24" t="s">
        <v>305</v>
      </c>
      <c r="AA24" t="s">
        <v>306</v>
      </c>
      <c r="AC24" t="s">
        <v>307</v>
      </c>
    </row>
    <row r="25" spans="3:29" x14ac:dyDescent="0.35">
      <c r="C25" s="1" t="s">
        <v>305</v>
      </c>
      <c r="I25" s="1" t="s">
        <v>308</v>
      </c>
      <c r="R25"/>
      <c r="S25" t="s">
        <v>309</v>
      </c>
      <c r="X25" t="s">
        <v>310</v>
      </c>
      <c r="AA25" t="s">
        <v>311</v>
      </c>
      <c r="AC25" t="s">
        <v>312</v>
      </c>
    </row>
    <row r="26" spans="3:29" x14ac:dyDescent="0.35">
      <c r="C26" s="1" t="s">
        <v>310</v>
      </c>
      <c r="I26" s="1" t="s">
        <v>313</v>
      </c>
      <c r="R26"/>
      <c r="S26" t="s">
        <v>314</v>
      </c>
      <c r="X26" t="s">
        <v>315</v>
      </c>
      <c r="AA26" t="s">
        <v>316</v>
      </c>
      <c r="AC26" t="s">
        <v>317</v>
      </c>
    </row>
    <row r="27" spans="3:29" x14ac:dyDescent="0.35">
      <c r="C27" s="1" t="s">
        <v>315</v>
      </c>
      <c r="I27" s="1" t="s">
        <v>318</v>
      </c>
      <c r="R27"/>
      <c r="S27" t="s">
        <v>319</v>
      </c>
      <c r="X27" t="s">
        <v>320</v>
      </c>
      <c r="AA27" t="s">
        <v>321</v>
      </c>
      <c r="AC27" t="s">
        <v>322</v>
      </c>
    </row>
    <row r="28" spans="3:29" x14ac:dyDescent="0.35">
      <c r="C28" s="1" t="s">
        <v>320</v>
      </c>
      <c r="I28" s="1" t="s">
        <v>323</v>
      </c>
      <c r="R28"/>
      <c r="S28" t="s">
        <v>324</v>
      </c>
      <c r="X28" t="s">
        <v>325</v>
      </c>
      <c r="AA28" t="s">
        <v>326</v>
      </c>
      <c r="AC28" t="s">
        <v>327</v>
      </c>
    </row>
    <row r="29" spans="3:29" x14ac:dyDescent="0.35">
      <c r="C29" s="1" t="s">
        <v>328</v>
      </c>
      <c r="I29" s="1" t="s">
        <v>329</v>
      </c>
      <c r="Q29"/>
      <c r="R29"/>
      <c r="S29"/>
      <c r="X29" t="s">
        <v>328</v>
      </c>
      <c r="AA29"/>
      <c r="AC29" t="s">
        <v>330</v>
      </c>
    </row>
    <row r="30" spans="3:29" x14ac:dyDescent="0.35">
      <c r="C30" s="1" t="s">
        <v>331</v>
      </c>
      <c r="I30" s="1" t="s">
        <v>332</v>
      </c>
      <c r="R30"/>
      <c r="S30"/>
      <c r="X30" t="s">
        <v>331</v>
      </c>
      <c r="AA30"/>
      <c r="AC30" t="s">
        <v>333</v>
      </c>
    </row>
    <row r="31" spans="3:29" x14ac:dyDescent="0.35">
      <c r="C31" s="1" t="s">
        <v>334</v>
      </c>
      <c r="I31" s="1" t="s">
        <v>335</v>
      </c>
      <c r="R31"/>
      <c r="X31" t="s">
        <v>336</v>
      </c>
      <c r="AA31"/>
      <c r="AC31" t="s">
        <v>337</v>
      </c>
    </row>
    <row r="32" spans="3:29" x14ac:dyDescent="0.35">
      <c r="C32" s="1" t="s">
        <v>338</v>
      </c>
      <c r="I32" s="1" t="s">
        <v>339</v>
      </c>
      <c r="R32"/>
      <c r="X32" t="s">
        <v>334</v>
      </c>
      <c r="AA32"/>
      <c r="AC32" t="s">
        <v>340</v>
      </c>
    </row>
    <row r="33" spans="3:29" x14ac:dyDescent="0.35">
      <c r="C33" s="1" t="s">
        <v>341</v>
      </c>
      <c r="I33" s="1" t="s">
        <v>342</v>
      </c>
      <c r="R33"/>
      <c r="X33" t="s">
        <v>338</v>
      </c>
      <c r="AA33"/>
      <c r="AC33" t="s">
        <v>343</v>
      </c>
    </row>
    <row r="34" spans="3:29" x14ac:dyDescent="0.35">
      <c r="C34" s="1" t="s">
        <v>344</v>
      </c>
      <c r="I34" s="1" t="s">
        <v>345</v>
      </c>
      <c r="X34" t="s">
        <v>341</v>
      </c>
      <c r="AA34"/>
      <c r="AC34" t="s">
        <v>346</v>
      </c>
    </row>
    <row r="35" spans="3:29" x14ac:dyDescent="0.35">
      <c r="C35" s="1" t="s">
        <v>347</v>
      </c>
      <c r="I35" s="1" t="s">
        <v>348</v>
      </c>
      <c r="X35" t="s">
        <v>344</v>
      </c>
      <c r="AA35"/>
      <c r="AC35" t="s">
        <v>349</v>
      </c>
    </row>
    <row r="36" spans="3:29" x14ac:dyDescent="0.35">
      <c r="C36" s="1" t="s">
        <v>350</v>
      </c>
      <c r="I36" s="1" t="s">
        <v>351</v>
      </c>
      <c r="X36" t="s">
        <v>347</v>
      </c>
      <c r="AA36"/>
      <c r="AC36" t="s">
        <v>352</v>
      </c>
    </row>
    <row r="37" spans="3:29" x14ac:dyDescent="0.35">
      <c r="C37" s="1" t="s">
        <v>353</v>
      </c>
      <c r="I37" s="1" t="s">
        <v>354</v>
      </c>
      <c r="X37" t="s">
        <v>355</v>
      </c>
      <c r="AA37"/>
      <c r="AC37" t="s">
        <v>356</v>
      </c>
    </row>
    <row r="38" spans="3:29" x14ac:dyDescent="0.35">
      <c r="C38" s="1" t="s">
        <v>357</v>
      </c>
      <c r="I38" s="1" t="s">
        <v>358</v>
      </c>
      <c r="X38" t="s">
        <v>350</v>
      </c>
      <c r="AA38"/>
      <c r="AC38" t="s">
        <v>359</v>
      </c>
    </row>
    <row r="39" spans="3:29" x14ac:dyDescent="0.35">
      <c r="C39" s="1" t="s">
        <v>360</v>
      </c>
      <c r="I39" s="1" t="s">
        <v>361</v>
      </c>
      <c r="X39" t="s">
        <v>353</v>
      </c>
      <c r="AA39"/>
      <c r="AC39" t="s">
        <v>362</v>
      </c>
    </row>
    <row r="40" spans="3:29" x14ac:dyDescent="0.35">
      <c r="C40" s="1" t="s">
        <v>363</v>
      </c>
      <c r="I40" s="1" t="s">
        <v>364</v>
      </c>
      <c r="X40" t="s">
        <v>357</v>
      </c>
      <c r="AA40"/>
      <c r="AC40" t="s">
        <v>365</v>
      </c>
    </row>
    <row r="41" spans="3:29" x14ac:dyDescent="0.35">
      <c r="C41" s="1" t="s">
        <v>366</v>
      </c>
      <c r="X41" t="s">
        <v>360</v>
      </c>
      <c r="AA41"/>
      <c r="AC41" t="s">
        <v>367</v>
      </c>
    </row>
    <row r="42" spans="3:29" x14ac:dyDescent="0.35">
      <c r="C42" s="1" t="s">
        <v>368</v>
      </c>
      <c r="X42" t="s">
        <v>363</v>
      </c>
      <c r="AA42"/>
      <c r="AC42" t="s">
        <v>369</v>
      </c>
    </row>
    <row r="43" spans="3:29" x14ac:dyDescent="0.35">
      <c r="C43" s="1" t="s">
        <v>370</v>
      </c>
      <c r="X43" t="s">
        <v>366</v>
      </c>
      <c r="AA43"/>
      <c r="AC43" t="s">
        <v>371</v>
      </c>
    </row>
    <row r="44" spans="3:29" x14ac:dyDescent="0.35">
      <c r="C44" s="1" t="s">
        <v>372</v>
      </c>
      <c r="X44" t="s">
        <v>368</v>
      </c>
      <c r="AA44"/>
      <c r="AC44" t="s">
        <v>108</v>
      </c>
    </row>
    <row r="45" spans="3:29" x14ac:dyDescent="0.35">
      <c r="C45" s="1" t="s">
        <v>373</v>
      </c>
      <c r="X45" t="s">
        <v>370</v>
      </c>
      <c r="AA45"/>
      <c r="AC45" t="s">
        <v>374</v>
      </c>
    </row>
    <row r="46" spans="3:29" x14ac:dyDescent="0.35">
      <c r="C46" s="1" t="s">
        <v>375</v>
      </c>
      <c r="X46" t="s">
        <v>372</v>
      </c>
      <c r="AA46"/>
      <c r="AC46" t="s">
        <v>376</v>
      </c>
    </row>
    <row r="47" spans="3:29" x14ac:dyDescent="0.35">
      <c r="C47" s="1" t="s">
        <v>377</v>
      </c>
      <c r="X47" t="s">
        <v>373</v>
      </c>
      <c r="AA47"/>
    </row>
    <row r="48" spans="3:29" x14ac:dyDescent="0.35">
      <c r="C48" s="1" t="s">
        <v>378</v>
      </c>
      <c r="X48" t="s">
        <v>375</v>
      </c>
      <c r="AA48"/>
    </row>
    <row r="49" spans="3:27" x14ac:dyDescent="0.35">
      <c r="C49" s="1" t="s">
        <v>379</v>
      </c>
      <c r="X49" t="s">
        <v>377</v>
      </c>
      <c r="AA49"/>
    </row>
    <row r="50" spans="3:27" x14ac:dyDescent="0.35">
      <c r="C50" s="1" t="s">
        <v>380</v>
      </c>
      <c r="X50" t="s">
        <v>378</v>
      </c>
      <c r="AA50"/>
    </row>
    <row r="51" spans="3:27" x14ac:dyDescent="0.35">
      <c r="C51" s="1" t="s">
        <v>381</v>
      </c>
      <c r="X51" t="s">
        <v>379</v>
      </c>
      <c r="AA51"/>
    </row>
    <row r="52" spans="3:27" x14ac:dyDescent="0.35">
      <c r="C52" s="1" t="s">
        <v>382</v>
      </c>
      <c r="X52" t="s">
        <v>380</v>
      </c>
      <c r="AA52"/>
    </row>
    <row r="53" spans="3:27" x14ac:dyDescent="0.35">
      <c r="C53" s="1" t="s">
        <v>383</v>
      </c>
      <c r="X53" t="s">
        <v>381</v>
      </c>
      <c r="AA53"/>
    </row>
    <row r="54" spans="3:27" x14ac:dyDescent="0.35">
      <c r="C54" s="1" t="s">
        <v>384</v>
      </c>
      <c r="X54" t="s">
        <v>382</v>
      </c>
      <c r="AA54"/>
    </row>
    <row r="55" spans="3:27" x14ac:dyDescent="0.35">
      <c r="C55" s="1" t="s">
        <v>385</v>
      </c>
      <c r="X55" t="s">
        <v>383</v>
      </c>
      <c r="AA55"/>
    </row>
    <row r="56" spans="3:27" x14ac:dyDescent="0.35">
      <c r="C56" s="1" t="s">
        <v>386</v>
      </c>
      <c r="X56" t="s">
        <v>384</v>
      </c>
      <c r="AA56"/>
    </row>
    <row r="57" spans="3:27" x14ac:dyDescent="0.35">
      <c r="C57" s="1" t="s">
        <v>387</v>
      </c>
      <c r="X57" t="s">
        <v>385</v>
      </c>
      <c r="AA57"/>
    </row>
    <row r="58" spans="3:27" x14ac:dyDescent="0.35">
      <c r="C58" s="1" t="s">
        <v>388</v>
      </c>
      <c r="X58" t="s">
        <v>386</v>
      </c>
      <c r="AA58"/>
    </row>
    <row r="59" spans="3:27" x14ac:dyDescent="0.35">
      <c r="C59" s="1" t="s">
        <v>389</v>
      </c>
      <c r="X59" t="s">
        <v>387</v>
      </c>
      <c r="AA59"/>
    </row>
    <row r="60" spans="3:27" x14ac:dyDescent="0.35">
      <c r="C60" s="1" t="s">
        <v>390</v>
      </c>
      <c r="X60" t="s">
        <v>389</v>
      </c>
      <c r="AA60"/>
    </row>
    <row r="61" spans="3:27" x14ac:dyDescent="0.35">
      <c r="C61" s="1" t="s">
        <v>391</v>
      </c>
      <c r="X61" t="s">
        <v>390</v>
      </c>
      <c r="AA61"/>
    </row>
    <row r="62" spans="3:27" x14ac:dyDescent="0.35">
      <c r="C62" s="1" t="s">
        <v>392</v>
      </c>
      <c r="X62" t="s">
        <v>391</v>
      </c>
      <c r="AA62"/>
    </row>
    <row r="63" spans="3:27" x14ac:dyDescent="0.35">
      <c r="C63" s="1" t="s">
        <v>393</v>
      </c>
      <c r="X63" t="s">
        <v>392</v>
      </c>
      <c r="AA63"/>
    </row>
    <row r="64" spans="3:27" x14ac:dyDescent="0.35">
      <c r="C64" s="1" t="s">
        <v>394</v>
      </c>
      <c r="X64" t="s">
        <v>393</v>
      </c>
      <c r="AA64"/>
    </row>
    <row r="65" spans="3:27" x14ac:dyDescent="0.35">
      <c r="C65" s="1" t="s">
        <v>395</v>
      </c>
      <c r="X65" t="s">
        <v>394</v>
      </c>
      <c r="AA65"/>
    </row>
    <row r="66" spans="3:27" x14ac:dyDescent="0.35">
      <c r="C66" s="1" t="s">
        <v>396</v>
      </c>
      <c r="X66" t="s">
        <v>395</v>
      </c>
      <c r="AA66"/>
    </row>
    <row r="67" spans="3:27" x14ac:dyDescent="0.35">
      <c r="C67" s="1" t="s">
        <v>397</v>
      </c>
      <c r="X67" t="s">
        <v>397</v>
      </c>
      <c r="AA67"/>
    </row>
    <row r="68" spans="3:27" x14ac:dyDescent="0.35">
      <c r="C68" s="1" t="s">
        <v>398</v>
      </c>
      <c r="X68" t="s">
        <v>398</v>
      </c>
      <c r="AA68"/>
    </row>
    <row r="69" spans="3:27" x14ac:dyDescent="0.35">
      <c r="C69" s="1" t="s">
        <v>399</v>
      </c>
      <c r="X69" t="s">
        <v>399</v>
      </c>
      <c r="AA69"/>
    </row>
    <row r="70" spans="3:27" x14ac:dyDescent="0.35">
      <c r="C70" s="1" t="s">
        <v>400</v>
      </c>
      <c r="X70" t="s">
        <v>401</v>
      </c>
      <c r="AA70"/>
    </row>
    <row r="71" spans="3:27" x14ac:dyDescent="0.35">
      <c r="C71" s="1" t="s">
        <v>402</v>
      </c>
      <c r="X71" t="s">
        <v>403</v>
      </c>
    </row>
    <row r="72" spans="3:27" x14ac:dyDescent="0.35">
      <c r="C72" s="1" t="s">
        <v>404</v>
      </c>
      <c r="X72" t="s">
        <v>400</v>
      </c>
      <c r="AA72"/>
    </row>
    <row r="73" spans="3:27" x14ac:dyDescent="0.35">
      <c r="C73" s="1" t="s">
        <v>405</v>
      </c>
      <c r="X73" t="s">
        <v>402</v>
      </c>
    </row>
    <row r="74" spans="3:27" x14ac:dyDescent="0.35">
      <c r="C74" s="1" t="s">
        <v>406</v>
      </c>
      <c r="X74" t="s">
        <v>407</v>
      </c>
    </row>
    <row r="75" spans="3:27" x14ac:dyDescent="0.35">
      <c r="C75" s="1" t="s">
        <v>408</v>
      </c>
      <c r="X75" t="s">
        <v>404</v>
      </c>
    </row>
    <row r="76" spans="3:27" x14ac:dyDescent="0.35">
      <c r="C76" s="1" t="s">
        <v>409</v>
      </c>
      <c r="X76" t="s">
        <v>405</v>
      </c>
    </row>
    <row r="77" spans="3:27" x14ac:dyDescent="0.35">
      <c r="C77" s="1" t="s">
        <v>410</v>
      </c>
      <c r="X77" t="s">
        <v>406</v>
      </c>
    </row>
    <row r="78" spans="3:27" x14ac:dyDescent="0.35">
      <c r="C78" s="1" t="s">
        <v>411</v>
      </c>
      <c r="X78" t="s">
        <v>408</v>
      </c>
    </row>
    <row r="79" spans="3:27" x14ac:dyDescent="0.35">
      <c r="C79" s="1" t="s">
        <v>412</v>
      </c>
      <c r="X79" t="s">
        <v>409</v>
      </c>
    </row>
    <row r="80" spans="3:27" x14ac:dyDescent="0.35">
      <c r="C80" s="1" t="s">
        <v>413</v>
      </c>
      <c r="X80" t="s">
        <v>410</v>
      </c>
    </row>
    <row r="81" spans="3:24" x14ac:dyDescent="0.35">
      <c r="C81" s="1" t="s">
        <v>414</v>
      </c>
      <c r="X81" t="s">
        <v>412</v>
      </c>
    </row>
    <row r="82" spans="3:24" x14ac:dyDescent="0.35">
      <c r="C82" s="1" t="s">
        <v>415</v>
      </c>
      <c r="X82" t="s">
        <v>413</v>
      </c>
    </row>
    <row r="83" spans="3:24" x14ac:dyDescent="0.35">
      <c r="C83" s="1" t="s">
        <v>416</v>
      </c>
      <c r="X83" t="s">
        <v>417</v>
      </c>
    </row>
    <row r="84" spans="3:24" x14ac:dyDescent="0.35">
      <c r="C84" s="1" t="s">
        <v>418</v>
      </c>
      <c r="X84" t="s">
        <v>414</v>
      </c>
    </row>
    <row r="85" spans="3:24" x14ac:dyDescent="0.35">
      <c r="C85" s="1" t="s">
        <v>419</v>
      </c>
      <c r="X85" t="s">
        <v>415</v>
      </c>
    </row>
    <row r="86" spans="3:24" x14ac:dyDescent="0.35">
      <c r="C86" s="1" t="s">
        <v>420</v>
      </c>
      <c r="X86" t="s">
        <v>416</v>
      </c>
    </row>
    <row r="87" spans="3:24" x14ac:dyDescent="0.35">
      <c r="C87" s="1" t="s">
        <v>421</v>
      </c>
      <c r="X87" t="s">
        <v>418</v>
      </c>
    </row>
    <row r="88" spans="3:24" x14ac:dyDescent="0.35">
      <c r="C88" s="1" t="s">
        <v>422</v>
      </c>
      <c r="X88" t="s">
        <v>419</v>
      </c>
    </row>
    <row r="89" spans="3:24" x14ac:dyDescent="0.35">
      <c r="C89" s="1" t="s">
        <v>423</v>
      </c>
      <c r="X89" t="s">
        <v>152</v>
      </c>
    </row>
    <row r="90" spans="3:24" x14ac:dyDescent="0.35">
      <c r="C90" s="1" t="s">
        <v>424</v>
      </c>
      <c r="X90" t="s">
        <v>420</v>
      </c>
    </row>
    <row r="91" spans="3:24" x14ac:dyDescent="0.35">
      <c r="C91" s="1" t="s">
        <v>425</v>
      </c>
      <c r="X91" t="s">
        <v>421</v>
      </c>
    </row>
    <row r="92" spans="3:24" x14ac:dyDescent="0.35">
      <c r="C92" s="1" t="s">
        <v>426</v>
      </c>
      <c r="X92" t="s">
        <v>422</v>
      </c>
    </row>
    <row r="93" spans="3:24" x14ac:dyDescent="0.35">
      <c r="C93" s="1" t="s">
        <v>427</v>
      </c>
      <c r="X93" t="s">
        <v>423</v>
      </c>
    </row>
    <row r="94" spans="3:24" x14ac:dyDescent="0.35">
      <c r="C94" s="1" t="s">
        <v>428</v>
      </c>
      <c r="X94" t="s">
        <v>424</v>
      </c>
    </row>
    <row r="95" spans="3:24" x14ac:dyDescent="0.35">
      <c r="X95" t="s">
        <v>425</v>
      </c>
    </row>
    <row r="96" spans="3:24" x14ac:dyDescent="0.35">
      <c r="X96" t="s">
        <v>426</v>
      </c>
    </row>
    <row r="97" spans="24:24" x14ac:dyDescent="0.35">
      <c r="X97" t="s">
        <v>427</v>
      </c>
    </row>
    <row r="98" spans="24:24" x14ac:dyDescent="0.35">
      <c r="X98" t="s">
        <v>428</v>
      </c>
    </row>
  </sheetData>
  <sortState xmlns:xlrd2="http://schemas.microsoft.com/office/spreadsheetml/2017/richdata2" ref="AE2:AE11">
    <sortCondition ref="AE2:AE1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54F456B474D749B858295BECDD6282" ma:contentTypeVersion="13" ma:contentTypeDescription="Create a new document." ma:contentTypeScope="" ma:versionID="c6029fdd9c8d225996f84f24a9c629a5">
  <xsd:schema xmlns:xsd="http://www.w3.org/2001/XMLSchema" xmlns:xs="http://www.w3.org/2001/XMLSchema" xmlns:p="http://schemas.microsoft.com/office/2006/metadata/properties" xmlns:ns2="996c8ebc-f15f-4bac-a389-e11c289d7a4f" xmlns:ns3="3bb50420-9c4c-4193-81a7-459e7414a080" targetNamespace="http://schemas.microsoft.com/office/2006/metadata/properties" ma:root="true" ma:fieldsID="b5d48d7307724056678a9c7dc6508e81" ns2:_="" ns3:_="">
    <xsd:import namespace="996c8ebc-f15f-4bac-a389-e11c289d7a4f"/>
    <xsd:import namespace="3bb50420-9c4c-4193-81a7-459e7414a0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c8ebc-f15f-4bac-a389-e11c289d7a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56c108d-a88f-48e9-8b2a-4d2b9e067d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b50420-9c4c-4193-81a7-459e7414a08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74e5e9a-10ca-465d-966f-5b6367a9ab5d}" ma:internalName="TaxCatchAll" ma:showField="CatchAllData" ma:web="3bb50420-9c4c-4193-81a7-459e7414a0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6c8ebc-f15f-4bac-a389-e11c289d7a4f">
      <Terms xmlns="http://schemas.microsoft.com/office/infopath/2007/PartnerControls"/>
    </lcf76f155ced4ddcb4097134ff3c332f>
    <TaxCatchAll xmlns="3bb50420-9c4c-4193-81a7-459e7414a08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E5F139-20A6-4DB4-A931-E23A1E2F0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6c8ebc-f15f-4bac-a389-e11c289d7a4f"/>
    <ds:schemaRef ds:uri="3bb50420-9c4c-4193-81a7-459e7414a0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2209AB-F46E-499E-90FD-6FFFC2C894B9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bb50420-9c4c-4193-81a7-459e7414a080"/>
    <ds:schemaRef ds:uri="996c8ebc-f15f-4bac-a389-e11c289d7a4f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721CA9E-C3B1-4DE3-B5B8-BF9F7286CAC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47bd66b-8ec9-49c3-9303-3d0dda12b054}" enabled="0" method="" siteId="{447bd66b-8ec9-49c3-9303-3d0dda12b05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Application Form</vt:lpstr>
      <vt:lpstr>Data Tab</vt:lpstr>
      <vt:lpstr>ContainerType</vt:lpstr>
      <vt:lpstr>CountryOfOrigin</vt:lpstr>
      <vt:lpstr>Currency</vt:lpstr>
      <vt:lpstr>Duty_Type</vt:lpstr>
      <vt:lpstr>Province</vt:lpstr>
      <vt:lpstr>RTD</vt:lpstr>
      <vt:lpstr>RTDSubtype</vt:lpstr>
      <vt:lpstr>Shipping_Terms</vt:lpstr>
      <vt:lpstr>Spirit</vt:lpstr>
      <vt:lpstr>SpiritSubtype</vt:lpstr>
      <vt:lpstr>State</vt:lpstr>
      <vt:lpstr>Store_Name</vt:lpstr>
      <vt:lpstr>Wine</vt:lpstr>
      <vt:lpstr>WineSubtype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Fidler</dc:creator>
  <cp:keywords/>
  <dc:description/>
  <cp:lastModifiedBy>Todd McKenzie</cp:lastModifiedBy>
  <cp:revision/>
  <dcterms:created xsi:type="dcterms:W3CDTF">2024-08-21T16:26:57Z</dcterms:created>
  <dcterms:modified xsi:type="dcterms:W3CDTF">2025-07-14T20:14:12Z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0x010100D454F456B474D749B858295BECDD6282</vt:lpwstr>
  </property>
  <property fmtid="{D5CDD505-2E9C-101B-9397-08002B2CF9AE}" pid="4" name="MediaServiceImageTags">
    <vt:lpwstr/>
  </property>
</Properties>
</file>