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2021 Folder/Application Forms/"/>
    </mc:Choice>
  </mc:AlternateContent>
  <xr:revisionPtr revIDLastSave="50" documentId="8_{288B89DD-2606-472B-9B6E-DF827D73B6AE}" xr6:coauthVersionLast="46" xr6:coauthVersionMax="46" xr10:uidLastSave="{572553AE-9BB5-4E43-BE28-45330BEBE791}"/>
  <workbookProtection workbookAlgorithmName="SHA-512" workbookHashValue="7Y0PXfsXtcgg2JLoIaDy4qPAW1NYI9XYbRDVvaGvnLy3bTXaIpsOPcA+zR/Vi0HxLUp2u2hpjHL9E7wOJ1A5qw==" workbookSaltValue="DWkHHfr3EaccbhvTmV7OYA==" workbookSpinCount="100000" lockStructure="1"/>
  <bookViews>
    <workbookView xWindow="-28920" yWindow="-3675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H13" i="1"/>
  <c r="I13" i="1"/>
  <c r="J13" i="1"/>
  <c r="I18" i="1"/>
  <c r="K25" i="1"/>
  <c r="C11" i="7"/>
  <c r="D19" i="1"/>
  <c r="C19" i="1"/>
  <c r="B19" i="1"/>
  <c r="C18" i="7"/>
  <c r="C19" i="7"/>
  <c r="C38" i="7"/>
  <c r="F38" i="7" s="1"/>
  <c r="K19" i="7"/>
  <c r="A19" i="1"/>
  <c r="K16" i="7"/>
  <c r="K14" i="7"/>
  <c r="K13" i="7"/>
  <c r="K21" i="7"/>
  <c r="F30" i="7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/>
  <c r="N20" i="5"/>
  <c r="B20" i="5"/>
  <c r="BA19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J18" i="1" s="1"/>
  <c r="B15" i="5"/>
  <c r="BA14" i="5"/>
  <c r="AL14" i="5"/>
  <c r="AN14" i="5"/>
  <c r="N14" i="5"/>
  <c r="B14" i="5"/>
  <c r="BA13" i="5"/>
  <c r="AL13" i="5"/>
  <c r="AN13" i="5" s="1"/>
  <c r="Z13" i="5"/>
  <c r="N13" i="5"/>
  <c r="B13" i="5"/>
  <c r="BA12" i="5"/>
  <c r="AL12" i="5"/>
  <c r="AN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BA7" i="5"/>
  <c r="AL7" i="5"/>
  <c r="AN7" i="5" s="1"/>
  <c r="Z7" i="5"/>
  <c r="N7" i="5"/>
  <c r="B7" i="5"/>
  <c r="BA6" i="5"/>
  <c r="AL6" i="5"/>
  <c r="AN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K18" i="1" s="1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3" i="1" s="1"/>
  <c r="D13" i="1"/>
  <c r="C13" i="1"/>
  <c r="F35" i="7" s="1"/>
  <c r="A13" i="1"/>
  <c r="B13" i="1"/>
  <c r="C7" i="1"/>
  <c r="F32" i="7" s="1"/>
  <c r="B4" i="1"/>
  <c r="F37" i="7"/>
  <c r="B7" i="1"/>
  <c r="A7" i="1"/>
  <c r="C4" i="1"/>
  <c r="K18" i="7"/>
  <c r="D7" i="1"/>
  <c r="D16" i="1"/>
  <c r="C16" i="1"/>
  <c r="F36" i="7" s="1"/>
  <c r="B16" i="1"/>
  <c r="A16" i="1"/>
  <c r="K22" i="1"/>
  <c r="A4" i="1"/>
  <c r="F31" i="7"/>
  <c r="K13" i="1" l="1"/>
  <c r="J22" i="1"/>
  <c r="G42" i="7"/>
  <c r="F29" i="7"/>
  <c r="G10" i="1" s="1"/>
  <c r="G5" i="1" s="1"/>
  <c r="A10" i="1" s="1"/>
  <c r="H10" i="1" l="1"/>
  <c r="H5" i="1" s="1"/>
  <c r="B10" i="1" s="1"/>
  <c r="I10" i="1"/>
  <c r="K30" i="7"/>
  <c r="J10" i="1" s="1"/>
  <c r="I16" i="1"/>
  <c r="I5" i="1" l="1"/>
  <c r="C10" i="1" s="1"/>
  <c r="K10" i="1"/>
  <c r="J16" i="1"/>
  <c r="J5" i="1" s="1"/>
  <c r="K16" i="1"/>
  <c r="K5" i="1" l="1"/>
  <c r="D10" i="1" s="1"/>
  <c r="F34" i="7" s="1"/>
  <c r="K37" i="7" s="1"/>
  <c r="G41" i="7" s="1"/>
</calcChain>
</file>

<file path=xl/sharedStrings.xml><?xml version="1.0" encoding="utf-8"?>
<sst xmlns="http://schemas.openxmlformats.org/spreadsheetml/2006/main" count="1344" uniqueCount="997">
  <si>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</si>
  <si>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</si>
  <si>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</si>
  <si>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</si>
  <si>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</si>
  <si>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</si>
  <si>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</si>
  <si>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</si>
  <si>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</si>
  <si>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</si>
  <si>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</si>
  <si>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</si>
  <si>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</si>
  <si>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</si>
  <si>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</si>
  <si>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</si>
  <si>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</si>
  <si>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</si>
  <si>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</si>
  <si>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</si>
  <si>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</si>
  <si>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</si>
  <si>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</si>
  <si>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</si>
  <si>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</si>
  <si>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</si>
  <si>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</si>
  <si>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</si>
  <si>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</si>
  <si>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</si>
  <si>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</si>
  <si>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</si>
  <si>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</si>
  <si>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</si>
  <si>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</si>
  <si>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</si>
  <si>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</si>
  <si>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</si>
  <si>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</si>
  <si>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</si>
  <si>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</si>
  <si>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</si>
  <si>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</si>
  <si>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</si>
  <si>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</si>
  <si>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</si>
  <si>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</si>
  <si>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</si>
  <si>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</si>
  <si>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</si>
  <si>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</si>
  <si>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</si>
  <si>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</si>
  <si>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</si>
  <si>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</si>
  <si>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</si>
  <si>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</si>
  <si>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</si>
  <si>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</si>
  <si>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</si>
  <si>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</si>
  <si>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</si>
  <si>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</si>
  <si>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</si>
  <si>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</si>
  <si>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</si>
  <si>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</si>
  <si>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</si>
  <si>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</si>
  <si>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</si>
  <si>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</si>
  <si>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</si>
  <si>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</si>
  <si>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</si>
  <si>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</si>
  <si>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</si>
  <si>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</si>
  <si>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</si>
  <si>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</si>
  <si>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</si>
  <si>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</si>
  <si>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</si>
  <si>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</si>
  <si>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</si>
  <si>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</si>
  <si>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</si>
  <si>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</si>
  <si>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</si>
  <si>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</si>
  <si>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</si>
  <si>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</si>
  <si>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</si>
  <si>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</si>
  <si>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</si>
  <si>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</si>
  <si>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</si>
  <si>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</si>
  <si>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</si>
  <si>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</si>
  <si>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</si>
  <si>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</si>
  <si>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</si>
  <si>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</si>
  <si>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</si>
  <si>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</si>
  <si>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</si>
  <si>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</si>
  <si>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</si>
  <si>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</si>
  <si>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</si>
  <si>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</si>
  <si>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</si>
  <si>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</si>
  <si>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</si>
  <si>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</si>
  <si>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</si>
  <si>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</si>
  <si>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</si>
  <si>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</si>
  <si>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</si>
  <si>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</si>
  <si>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</si>
  <si>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</si>
  <si>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</si>
  <si>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</si>
  <si>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</si>
  <si>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</si>
  <si>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</si>
  <si>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</si>
  <si>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</si>
  <si>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</si>
  <si>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</si>
  <si>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</si>
  <si>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</si>
  <si>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</si>
  <si>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</si>
  <si>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</si>
  <si>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</si>
  <si>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</si>
  <si>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</si>
  <si>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</si>
  <si>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</si>
  <si>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</si>
  <si>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</si>
  <si>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</si>
  <si>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</si>
  <si>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</si>
  <si>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</si>
  <si>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</si>
  <si>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</si>
  <si>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</si>
  <si>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</si>
  <si>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</si>
  <si>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</si>
  <si>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</si>
  <si>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</si>
  <si>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</si>
  <si>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</si>
  <si>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</si>
  <si>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</si>
  <si>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</si>
  <si>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</si>
  <si>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</si>
  <si>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</si>
  <si>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</si>
  <si>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</si>
  <si>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</si>
  <si>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</si>
  <si>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</si>
  <si>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</si>
  <si>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</si>
  <si>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</si>
  <si>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</si>
  <si>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</si>
  <si>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</si>
  <si>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</si>
  <si>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</si>
  <si>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</si>
  <si>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</si>
  <si>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</si>
  <si>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</si>
  <si>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</si>
  <si>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</si>
  <si>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</si>
  <si>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</si>
  <si>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</si>
  <si>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</si>
  <si>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</si>
  <si>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</si>
  <si>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</si>
  <si>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</si>
  <si>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</si>
  <si>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</si>
  <si>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</si>
  <si>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</si>
  <si>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</si>
  <si>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</si>
  <si>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</si>
  <si>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</si>
  <si>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</si>
  <si>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</si>
  <si>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</si>
  <si>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</si>
  <si>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</si>
  <si>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</si>
  <si>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</si>
  <si>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</si>
  <si>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</si>
  <si>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</si>
  <si>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</si>
  <si>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</si>
  <si>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</si>
  <si>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</si>
  <si>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</si>
  <si>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</si>
  <si>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</si>
  <si>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</si>
  <si>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</si>
  <si>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</si>
  <si>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</si>
  <si>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</si>
  <si>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</si>
  <si>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</si>
  <si>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</si>
  <si>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</si>
  <si>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</si>
  <si>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</si>
  <si>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</si>
  <si>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</si>
  <si>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</si>
  <si>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</si>
  <si>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</si>
  <si>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</si>
  <si>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</si>
  <si>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</si>
  <si>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</si>
  <si>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</si>
  <si>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</si>
  <si>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</si>
  <si>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</si>
  <si>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</si>
  <si>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</si>
  <si>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</si>
  <si>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</si>
  <si>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</si>
  <si>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</si>
  <si>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</si>
  <si>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</si>
  <si>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</si>
  <si>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</si>
  <si>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</si>
  <si>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</si>
  <si>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</si>
  <si>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</si>
  <si>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</si>
  <si>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</si>
  <si>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</si>
  <si>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</si>
  <si>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</si>
  <si>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</si>
  <si>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</si>
  <si>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</si>
  <si>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</si>
  <si>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</si>
  <si>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</si>
  <si>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</si>
  <si>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</si>
  <si>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</si>
  <si>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</si>
  <si>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</si>
  <si>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</si>
  <si>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</si>
  <si>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</si>
  <si>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</si>
  <si>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</si>
  <si>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</si>
  <si>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</si>
  <si>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</si>
  <si>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</si>
  <si>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</si>
  <si>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</si>
  <si>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</si>
  <si>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</si>
  <si>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</si>
  <si>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</si>
  <si>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</si>
  <si>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</si>
  <si>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</si>
  <si>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</si>
  <si>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</si>
  <si>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</si>
  <si>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</si>
  <si>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</si>
  <si>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</si>
  <si>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</si>
  <si>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</si>
  <si>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</si>
  <si>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</si>
  <si>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</si>
  <si>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</si>
  <si>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</si>
  <si>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</si>
  <si>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</si>
  <si>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</si>
  <si>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</si>
  <si>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</si>
  <si>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</si>
  <si>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</si>
  <si>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</si>
  <si>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</si>
  <si>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</si>
  <si>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</si>
  <si>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</si>
  <si>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</si>
  <si>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</si>
  <si>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</si>
  <si>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</si>
  <si>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</si>
  <si>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</si>
  <si>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</si>
  <si>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</si>
  <si>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</si>
  <si>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</si>
  <si>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</si>
  <si>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</si>
  <si>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</si>
  <si>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</si>
  <si>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</si>
  <si>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</si>
  <si>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</si>
  <si>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</si>
  <si>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</si>
  <si>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</si>
  <si>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</si>
  <si>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</si>
  <si>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</si>
  <si>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</si>
  <si>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</si>
  <si>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</si>
  <si>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</si>
  <si>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</si>
  <si>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</si>
  <si>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</si>
  <si>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</si>
  <si>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</si>
  <si>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</si>
  <si>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</si>
  <si>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</si>
  <si>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</si>
  <si>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</si>
  <si>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</si>
  <si>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</si>
  <si>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</si>
  <si>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</si>
  <si>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</si>
  <si>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</si>
  <si>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</si>
  <si>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</si>
  <si>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</si>
  <si>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</si>
  <si>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</si>
  <si>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</si>
  <si>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</si>
  <si>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</si>
  <si>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</si>
  <si>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</si>
  <si>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</si>
  <si>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</si>
  <si>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</si>
  <si>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</si>
  <si>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</si>
  <si>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</si>
  <si>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</si>
  <si>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</si>
  <si>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</si>
  <si>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</si>
  <si>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</si>
  <si>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</si>
  <si>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</si>
  <si>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</si>
  <si>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</si>
  <si>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</si>
  <si>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</si>
  <si>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</si>
  <si>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</si>
  <si>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</si>
  <si>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</si>
  <si>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</si>
  <si>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</si>
  <si>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</si>
  <si>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</si>
  <si>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</si>
  <si>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</si>
  <si>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</si>
  <si>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</si>
  <si>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</si>
  <si>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</si>
  <si>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</si>
  <si>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</si>
  <si>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</si>
  <si>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</si>
  <si>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</si>
  <si>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</si>
  <si>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</si>
  <si>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</si>
  <si>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</si>
  <si>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</si>
  <si>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</si>
  <si>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</si>
  <si>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</si>
  <si>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</si>
  <si>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</si>
  <si>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</si>
  <si>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</si>
  <si>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</si>
  <si>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</si>
  <si>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</si>
  <si>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</si>
  <si>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</si>
  <si>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</si>
  <si>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</si>
  <si>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</si>
  <si>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</si>
  <si>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</si>
  <si>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</si>
  <si>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</si>
  <si>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</si>
  <si>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</si>
  <si>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</si>
  <si>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</si>
  <si>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</si>
  <si>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</si>
  <si>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</si>
  <si>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</si>
  <si>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</si>
  <si>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</si>
  <si>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</si>
  <si>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</si>
  <si>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</si>
  <si>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</si>
  <si>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</si>
  <si>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</si>
  <si>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</si>
  <si>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</si>
  <si>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</si>
  <si>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</si>
  <si>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</si>
  <si>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</si>
  <si>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</si>
  <si>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</si>
  <si>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</si>
  <si>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</si>
  <si>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</si>
  <si>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</si>
  <si>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</si>
  <si>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</si>
  <si>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</si>
  <si>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</si>
  <si>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</si>
  <si>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</si>
  <si>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</si>
  <si>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</si>
  <si>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</si>
  <si>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</si>
  <si>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</si>
  <si>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</si>
  <si>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</si>
  <si>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</si>
  <si>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</si>
  <si>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</si>
  <si>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</si>
  <si>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</si>
  <si>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</si>
  <si>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</si>
  <si>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</si>
  <si>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</si>
  <si>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</si>
  <si>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</si>
  <si>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</si>
  <si>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</si>
  <si>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</si>
  <si>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</si>
  <si>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</si>
  <si>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</si>
  <si>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</si>
  <si>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</si>
  <si>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</si>
  <si>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</si>
  <si>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</si>
  <si>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</si>
  <si>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</si>
  <si>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</si>
  <si>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</si>
  <si>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</si>
  <si>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</si>
  <si>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</si>
  <si>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</si>
  <si>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</si>
  <si>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</si>
  <si>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</si>
  <si>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</si>
  <si>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</si>
  <si>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</si>
  <si>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</si>
  <si>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</si>
  <si>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</si>
  <si>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</si>
  <si>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</si>
  <si>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</si>
  <si>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</si>
  <si>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</si>
  <si>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</si>
  <si>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</si>
  <si>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</si>
  <si>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</si>
  <si>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</si>
  <si>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</si>
  <si>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</si>
  <si>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</si>
  <si>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</si>
  <si>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</si>
  <si>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</si>
  <si>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</si>
  <si>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</si>
  <si>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</si>
  <si>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</si>
  <si>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</si>
  <si>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</si>
  <si>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</si>
  <si>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</si>
  <si>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</si>
  <si>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</si>
  <si>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</si>
  <si>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</si>
  <si>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</si>
  <si>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</si>
  <si>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</si>
  <si>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</si>
  <si>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</si>
  <si>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</si>
  <si>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</si>
  <si>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</si>
  <si>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</si>
  <si>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</si>
  <si>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</si>
  <si>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</si>
  <si>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</si>
  <si>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</si>
  <si>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</si>
  <si>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</si>
  <si>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</si>
  <si>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</si>
  <si>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</si>
  <si>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</si>
  <si>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</si>
  <si>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</si>
  <si>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</si>
  <si>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</si>
  <si>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</si>
  <si>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</si>
  <si>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</si>
  <si>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</si>
  <si>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</si>
  <si>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</si>
  <si>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</si>
  <si>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</si>
  <si>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</si>
  <si>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</si>
  <si>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</si>
  <si>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</si>
  <si>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</si>
  <si>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</si>
  <si>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</si>
  <si>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</si>
  <si>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</si>
  <si>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</si>
  <si>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</si>
  <si>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</si>
  <si>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</si>
  <si>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</si>
  <si>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</si>
  <si>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</si>
  <si>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</si>
  <si>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</si>
  <si>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</si>
  <si>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</si>
  <si>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</si>
  <si>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</si>
  <si>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</si>
  <si>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</si>
  <si>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</si>
  <si>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</si>
  <si>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</si>
  <si>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</si>
  <si>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</si>
  <si>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</si>
  <si>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</si>
  <si>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</si>
  <si>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</si>
  <si>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</si>
  <si>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</si>
  <si>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</si>
  <si>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</si>
  <si>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</si>
  <si>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</si>
  <si>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</si>
  <si>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</si>
  <si>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</si>
  <si>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</si>
  <si>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</si>
  <si>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</si>
  <si>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</si>
  <si>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</si>
  <si>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</si>
  <si>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</si>
  <si>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</si>
  <si>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</si>
  <si>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</si>
  <si>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</si>
  <si>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</si>
  <si>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</si>
  <si>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</si>
  <si>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</si>
  <si>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</si>
  <si>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</si>
  <si>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</si>
  <si>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</si>
  <si>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</si>
  <si>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</si>
  <si>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</si>
  <si>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</si>
  <si>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</si>
  <si>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</si>
  <si>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</si>
  <si>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</si>
  <si>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</si>
  <si>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</si>
  <si>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</si>
  <si>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</si>
  <si>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</si>
  <si>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</si>
  <si>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</si>
  <si>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</si>
  <si>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</si>
  <si>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</si>
  <si>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</si>
  <si>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</si>
  <si>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</si>
  <si>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</si>
  <si>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</si>
  <si>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</si>
  <si>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</si>
  <si>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</si>
  <si>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</si>
  <si>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</si>
  <si>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</si>
  <si>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</si>
  <si>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</si>
  <si>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</si>
  <si>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</si>
  <si>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</si>
  <si>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</si>
  <si>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</si>
  <si>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</si>
  <si>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</si>
  <si>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</si>
  <si>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</si>
  <si>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</si>
  <si>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</si>
  <si>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</si>
  <si>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</si>
  <si>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</si>
  <si>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</si>
  <si>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</si>
  <si>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</si>
  <si>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</si>
  <si>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</si>
  <si>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</si>
  <si>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</si>
  <si>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</si>
  <si>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</si>
  <si>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</si>
  <si>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</si>
  <si>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</si>
  <si>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</si>
  <si>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</si>
  <si>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</si>
  <si>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</si>
  <si>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</si>
  <si>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</si>
  <si>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</si>
  <si>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</si>
  <si>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</si>
  <si>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</si>
  <si>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</si>
  <si>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</si>
  <si>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</si>
  <si>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</si>
  <si>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</si>
  <si>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</si>
  <si>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</si>
  <si>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</si>
  <si>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</si>
  <si>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</si>
  <si>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</si>
  <si>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</si>
  <si>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</si>
  <si>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</si>
  <si>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</si>
  <si>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</si>
  <si>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</si>
  <si>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</si>
  <si>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</si>
  <si>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</si>
  <si>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</si>
  <si>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</si>
  <si>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</si>
  <si>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</si>
  <si>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</si>
  <si>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</si>
  <si>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</si>
  <si>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</si>
  <si>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</si>
  <si>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</si>
  <si>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</si>
  <si>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</si>
  <si>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</si>
  <si>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</si>
  <si>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</si>
  <si>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</si>
  <si>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</si>
  <si>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</si>
  <si>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</si>
  <si>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</si>
  <si>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</si>
  <si>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</si>
  <si>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</si>
  <si>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</si>
  <si>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</si>
  <si>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</si>
  <si>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</si>
  <si>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</si>
  <si>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</si>
  <si>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</si>
  <si>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</si>
  <si>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</si>
  <si>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</si>
  <si>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</si>
  <si>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</si>
  <si>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</si>
  <si>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</si>
  <si>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</si>
  <si>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</si>
  <si>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</si>
  <si>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</si>
  <si>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</si>
  <si>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</si>
  <si>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</si>
  <si>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</si>
  <si>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</si>
  <si>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</si>
  <si>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</si>
  <si>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</si>
  <si>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</si>
  <si>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</si>
  <si>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</si>
  <si>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</si>
  <si>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</si>
  <si>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</si>
  <si>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</si>
  <si>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</si>
  <si>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</si>
  <si>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</si>
  <si>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</si>
  <si>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</si>
  <si>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</si>
  <si>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</si>
  <si>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</si>
  <si>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</si>
  <si>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</si>
  <si>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</si>
  <si>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</si>
  <si>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</si>
  <si>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</si>
  <si>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</si>
  <si>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</si>
  <si>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</si>
  <si>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</si>
  <si>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</si>
  <si>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</si>
  <si>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</si>
  <si>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</si>
  <si>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</si>
  <si>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</si>
  <si>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</si>
  <si>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</si>
  <si>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</si>
  <si>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</si>
  <si>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</si>
  <si>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</si>
  <si>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</si>
  <si>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</si>
  <si>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</si>
  <si>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</si>
  <si>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</si>
  <si>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</si>
  <si>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</si>
  <si>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</si>
  <si>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</si>
  <si>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</si>
  <si>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</si>
  <si>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</si>
  <si>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</si>
  <si>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</si>
  <si>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</si>
  <si>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</si>
  <si>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</si>
  <si>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</si>
  <si>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</si>
  <si>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</si>
  <si>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</si>
  <si>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</si>
  <si>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</si>
  <si>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</si>
  <si>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</si>
  <si>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</si>
  <si>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</si>
  <si>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</si>
  <si>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</si>
  <si>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</si>
  <si>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</si>
  <si>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</si>
  <si>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</si>
  <si>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</si>
  <si>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</si>
  <si>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</si>
  <si>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</si>
  <si>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</si>
  <si>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</si>
  <si>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</si>
  <si>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</si>
  <si>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</si>
  <si>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</si>
  <si>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</si>
  <si>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</si>
  <si>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</si>
  <si>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</si>
  <si>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</si>
  <si>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</si>
  <si>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</si>
  <si>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</si>
  <si>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</si>
  <si>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</si>
  <si>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</si>
  <si>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</si>
  <si>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</si>
  <si>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</si>
  <si>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</si>
  <si>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</si>
  <si>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</si>
  <si>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</si>
  <si>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</si>
  <si>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</si>
  <si>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</si>
  <si>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</si>
  <si>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</si>
  <si>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</si>
  <si>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</si>
  <si>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</si>
  <si>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</si>
  <si>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</si>
  <si>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</si>
  <si>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</si>
  <si>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</si>
  <si>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</si>
  <si>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</si>
  <si>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</si>
  <si>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</si>
  <si>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</si>
  <si>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</si>
  <si>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</si>
  <si>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</si>
  <si>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</si>
  <si>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</si>
  <si>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</si>
  <si>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</si>
  <si>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</si>
  <si>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</si>
  <si>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</si>
  <si>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</si>
  <si>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</si>
  <si>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</si>
  <si>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</si>
  <si>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</si>
  <si>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</si>
  <si>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</si>
  <si>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</si>
  <si>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</si>
  <si>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</si>
  <si>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</si>
  <si>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</si>
  <si>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</si>
  <si>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</si>
  <si>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</si>
  <si>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</si>
  <si>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</si>
  <si>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</si>
  <si>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Effective January 1, 2022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</si>
  <si>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</si>
  <si>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</si>
  <si>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</si>
  <si>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</si>
  <si>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</si>
  <si>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</si>
  <si>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</si>
  <si>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</si>
  <si>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</si>
  <si>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</si>
  <si>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</si>
  <si>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</si>
  <si>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</si>
  <si>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</si>
  <si>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</si>
  <si>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</si>
  <si>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</si>
  <si>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</si>
  <si>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</si>
  <si>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</si>
  <si>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</si>
  <si>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</si>
  <si>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</si>
  <si>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</si>
  <si>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</si>
  <si>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</si>
  <si>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</si>
  <si>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</si>
  <si>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</si>
  <si>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</si>
  <si>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</si>
  <si>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</si>
  <si>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</si>
  <si>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</si>
  <si>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</si>
  <si>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</si>
  <si>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</si>
  <si>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</si>
  <si>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</si>
  <si>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</si>
  <si>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</si>
  <si>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</si>
  <si>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</si>
  <si>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</si>
  <si>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</si>
  <si>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</si>
  <si>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</si>
  <si>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</si>
  <si>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</si>
  <si>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</si>
  <si>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</si>
  <si>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</si>
  <si>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</si>
  <si>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</si>
  <si>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</si>
  <si>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</si>
  <si>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</si>
  <si>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</si>
  <si>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</si>
  <si>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</si>
  <si>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</si>
  <si>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</si>
  <si>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</si>
  <si>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</si>
  <si>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</si>
  <si>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</si>
  <si>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</si>
  <si>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</si>
  <si>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</si>
  <si>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</si>
  <si>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</si>
  <si>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</si>
  <si>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</si>
  <si>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</si>
  <si>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</si>
  <si>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</si>
  <si>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</si>
  <si>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</si>
  <si>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</si>
  <si>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</si>
  <si>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</si>
  <si>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</si>
  <si>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</si>
  <si>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</si>
  <si>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t>21/01/02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</si>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</sst>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85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0" fontId="2" fillId="5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4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8" fillId="0" borderId="12" xfId="0" applyFont="1" applyBorder="1" applyAlignment="1">
      <alignment horizontal="right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981074</xdr:colOff>
      <xdr:row>34</xdr:row>
      <xdr:rowOff>47625</xdr:rowOff>
    </xdr:from>
    <xdr:to>
      <xdr:col>12</xdr:col>
      <xdr:colOff>3200399</xdr:colOff>
      <xdr:row>41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37" t="4242" r="4460" b="4837"/>
        <a:stretch/>
      </xdr:blipFill>
      <xdr:spPr>
        <a:xfrm>
          <a:off x="6829424" y="7210425"/>
          <a:ext cx="221932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J259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hidden="1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5" customWidth="1"/>
    <col min="11" max="11" width="9.140625" style="125" hidden="1" customWidth="1"/>
    <col min="12" max="12" width="1.85546875" style="125" hidden="1" customWidth="1"/>
    <col min="13" max="13" width="66.5703125" style="125" customWidth="1"/>
    <col min="14" max="14" width="8.7109375" style="79" hidden="1" customWidth="1"/>
    <col min="15" max="15" width="9.140625" style="79" customWidth="1"/>
    <col min="16" max="28" width="9.140625" style="79" hidden="1"/>
    <col min="29" max="29" width="28.7109375" style="79" hidden="1"/>
    <col min="30" max="30" width="9.140625" style="79" hidden="1"/>
    <col min="31" max="31" width="11.8554687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52" t="s">
        <v>692</v>
      </c>
      <c r="C2" s="152"/>
      <c r="D2" s="152"/>
      <c r="E2" s="152"/>
      <c r="F2" s="152"/>
      <c r="G2" s="152"/>
      <c r="H2" s="152"/>
      <c r="I2" s="152"/>
      <c r="J2" s="82"/>
      <c r="K2" s="79"/>
      <c r="L2" s="79"/>
      <c r="M2" s="79"/>
      <c r="P2" s="154" t="s">
        <v>725</v>
      </c>
      <c r="Q2" s="155"/>
      <c r="R2" s="155"/>
      <c r="S2" s="155"/>
      <c r="T2" s="156"/>
      <c r="U2" s="154" t="s">
        <v>726</v>
      </c>
      <c r="V2" s="156"/>
      <c r="W2" s="30"/>
      <c r="X2" s="164" t="s">
        <v>701</v>
      </c>
      <c r="Y2" s="165"/>
      <c r="Z2" s="154" t="s">
        <v>698</v>
      </c>
      <c r="AA2" s="156"/>
      <c r="AB2" s="157" t="s">
        <v>727</v>
      </c>
      <c r="AC2" s="158"/>
      <c r="AD2" s="158"/>
      <c r="AE2" s="158"/>
      <c r="AF2" s="158"/>
      <c r="AG2" s="158"/>
      <c r="AH2" s="159"/>
      <c r="AI2" s="154" t="s">
        <v>752</v>
      </c>
      <c r="AJ2" s="156"/>
    </row>
    <row r="3" spans="1:36" ht="28.5" x14ac:dyDescent="0.45">
      <c r="A3" s="81"/>
      <c r="B3" s="153" t="s">
        <v>693</v>
      </c>
      <c r="C3" s="153"/>
      <c r="D3" s="153"/>
      <c r="E3" s="153"/>
      <c r="F3" s="153"/>
      <c r="G3" s="153"/>
      <c r="H3" s="153"/>
      <c r="I3" s="153"/>
      <c r="J3" s="82"/>
      <c r="K3" s="79"/>
      <c r="L3" s="79"/>
      <c r="M3" s="79"/>
      <c r="P3" s="31" t="s">
        <v>725</v>
      </c>
      <c r="Q3" s="32" t="s">
        <v>696</v>
      </c>
      <c r="R3" s="32" t="s">
        <v>696</v>
      </c>
      <c r="S3" s="32" t="s">
        <v>696</v>
      </c>
      <c r="T3" s="33" t="s">
        <v>696</v>
      </c>
      <c r="U3" s="107"/>
      <c r="V3" s="108"/>
      <c r="W3" s="109"/>
      <c r="X3" s="113"/>
      <c r="Y3" s="114"/>
      <c r="Z3" s="107"/>
      <c r="AA3" s="108"/>
      <c r="AB3" s="110"/>
      <c r="AC3" s="111"/>
      <c r="AD3" s="111"/>
      <c r="AE3" s="111"/>
      <c r="AF3" s="111"/>
      <c r="AG3" s="111"/>
      <c r="AH3" s="112"/>
      <c r="AI3" s="107"/>
      <c r="AJ3" s="108"/>
    </row>
    <row r="4" spans="1:36" ht="28.5" x14ac:dyDescent="0.45">
      <c r="A4" s="81"/>
      <c r="B4" s="153" t="s">
        <v>907</v>
      </c>
      <c r="C4" s="153"/>
      <c r="D4" s="153"/>
      <c r="E4" s="153"/>
      <c r="F4" s="153"/>
      <c r="G4" s="153"/>
      <c r="H4" s="153"/>
      <c r="I4" s="153"/>
      <c r="J4" s="82"/>
      <c r="K4" s="79"/>
      <c r="L4" s="79"/>
      <c r="M4" s="79"/>
      <c r="P4" s="31" t="s">
        <v>725</v>
      </c>
      <c r="Q4" s="32" t="s">
        <v>696</v>
      </c>
      <c r="R4" s="32" t="s">
        <v>696</v>
      </c>
      <c r="S4" s="32" t="s">
        <v>696</v>
      </c>
      <c r="T4" s="33" t="s">
        <v>696</v>
      </c>
      <c r="U4" s="162" t="s">
        <v>726</v>
      </c>
      <c r="V4" s="163" t="s">
        <v>728</v>
      </c>
      <c r="W4" s="161" t="s">
        <v>730</v>
      </c>
      <c r="X4" s="162" t="s">
        <v>741</v>
      </c>
      <c r="Y4" s="163" t="s">
        <v>742</v>
      </c>
      <c r="Z4" s="162" t="s">
        <v>698</v>
      </c>
      <c r="AA4" s="163" t="s">
        <v>729</v>
      </c>
      <c r="AB4" s="162" t="s">
        <v>727</v>
      </c>
      <c r="AC4" s="160" t="s">
        <v>731</v>
      </c>
      <c r="AD4" s="160" t="s">
        <v>732</v>
      </c>
      <c r="AE4" s="160" t="s">
        <v>733</v>
      </c>
      <c r="AF4" s="160" t="s">
        <v>734</v>
      </c>
      <c r="AG4" s="160" t="s">
        <v>735</v>
      </c>
      <c r="AH4" s="163" t="s">
        <v>736</v>
      </c>
      <c r="AI4" s="162" t="s">
        <v>863</v>
      </c>
      <c r="AJ4" s="163" t="s">
        <v>729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688</v>
      </c>
      <c r="Q5" s="32" t="s">
        <v>737</v>
      </c>
      <c r="R5" s="32" t="s">
        <v>688</v>
      </c>
      <c r="S5" s="32" t="s">
        <v>743</v>
      </c>
      <c r="T5" s="33" t="s">
        <v>684</v>
      </c>
      <c r="U5" s="162"/>
      <c r="V5" s="163"/>
      <c r="W5" s="161"/>
      <c r="X5" s="162"/>
      <c r="Y5" s="163"/>
      <c r="Z5" s="162"/>
      <c r="AA5" s="163"/>
      <c r="AB5" s="162"/>
      <c r="AC5" s="160"/>
      <c r="AD5" s="160"/>
      <c r="AE5" s="160"/>
      <c r="AF5" s="160"/>
      <c r="AG5" s="160"/>
      <c r="AH5" s="163"/>
      <c r="AI5" s="162"/>
      <c r="AJ5" s="163"/>
    </row>
    <row r="6" spans="1:36" ht="21" x14ac:dyDescent="0.35">
      <c r="A6" s="81"/>
      <c r="B6" s="144" t="s">
        <v>694</v>
      </c>
      <c r="C6" s="144"/>
      <c r="D6" s="144"/>
      <c r="E6" s="144"/>
      <c r="F6" s="144"/>
      <c r="G6" s="144"/>
      <c r="H6" s="144"/>
      <c r="I6" s="144"/>
      <c r="J6" s="82"/>
      <c r="K6" s="89" t="s">
        <v>846</v>
      </c>
      <c r="L6" s="92"/>
      <c r="M6" s="93" t="s">
        <v>712</v>
      </c>
      <c r="N6" s="82"/>
      <c r="P6" s="34" t="s">
        <v>737</v>
      </c>
      <c r="Q6" s="35" t="s">
        <v>744</v>
      </c>
      <c r="R6" s="35" t="s">
        <v>745</v>
      </c>
      <c r="S6" s="35" t="s">
        <v>746</v>
      </c>
      <c r="T6" s="36" t="s">
        <v>684</v>
      </c>
      <c r="U6" s="34" t="s">
        <v>747</v>
      </c>
      <c r="V6" s="36">
        <v>1</v>
      </c>
      <c r="W6" s="37" t="s">
        <v>421</v>
      </c>
      <c r="X6" s="34" t="s">
        <v>752</v>
      </c>
      <c r="Y6" s="36" t="s">
        <v>753</v>
      </c>
      <c r="Z6" s="34" t="s">
        <v>748</v>
      </c>
      <c r="AA6" s="134">
        <v>1</v>
      </c>
      <c r="AB6" s="34" t="s">
        <v>741</v>
      </c>
      <c r="AC6" s="35" t="s">
        <v>749</v>
      </c>
      <c r="AD6" s="132">
        <v>0.4</v>
      </c>
      <c r="AE6" s="35" t="s">
        <v>750</v>
      </c>
      <c r="AF6" s="132">
        <v>0.5</v>
      </c>
      <c r="AG6" s="35" t="s">
        <v>751</v>
      </c>
      <c r="AH6" s="134">
        <v>1.1100000000000001</v>
      </c>
      <c r="AI6" s="34" t="s">
        <v>684</v>
      </c>
      <c r="AJ6" s="36">
        <v>0.34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847</v>
      </c>
      <c r="L7" s="94">
        <v>1</v>
      </c>
      <c r="M7" s="95" t="s">
        <v>713</v>
      </c>
      <c r="N7" s="82"/>
      <c r="P7" s="34" t="s">
        <v>743</v>
      </c>
      <c r="Q7" s="35" t="s">
        <v>754</v>
      </c>
      <c r="R7" s="35" t="s">
        <v>755</v>
      </c>
      <c r="S7" s="35" t="s">
        <v>756</v>
      </c>
      <c r="T7" s="36"/>
      <c r="U7" s="34" t="s">
        <v>757</v>
      </c>
      <c r="V7" s="36">
        <v>2</v>
      </c>
      <c r="W7" s="37" t="s">
        <v>418</v>
      </c>
      <c r="X7" s="34" t="s">
        <v>762</v>
      </c>
      <c r="Y7" s="36"/>
      <c r="Z7" s="34" t="s">
        <v>758</v>
      </c>
      <c r="AA7" s="134">
        <v>0.95</v>
      </c>
      <c r="AB7" s="34" t="s">
        <v>759</v>
      </c>
      <c r="AC7" s="35" t="s">
        <v>760</v>
      </c>
      <c r="AD7" s="132">
        <v>0.4</v>
      </c>
      <c r="AE7" s="35" t="s">
        <v>761</v>
      </c>
      <c r="AF7" s="132">
        <v>0.66</v>
      </c>
      <c r="AG7" s="35" t="s">
        <v>856</v>
      </c>
      <c r="AH7" s="134">
        <v>0.87</v>
      </c>
      <c r="AI7" s="116" t="s">
        <v>864</v>
      </c>
      <c r="AJ7" s="117">
        <v>12.736000000000001</v>
      </c>
    </row>
    <row r="8" spans="1:36" x14ac:dyDescent="0.25">
      <c r="A8" s="81"/>
      <c r="B8" s="85"/>
      <c r="C8" s="86" t="s">
        <v>695</v>
      </c>
      <c r="D8" s="86"/>
      <c r="E8" s="86"/>
      <c r="F8" s="148"/>
      <c r="G8" s="148"/>
      <c r="H8" s="148"/>
      <c r="I8" s="85"/>
      <c r="J8" s="82"/>
      <c r="K8" s="81"/>
      <c r="L8" s="94"/>
      <c r="M8" s="96" t="s">
        <v>714</v>
      </c>
      <c r="N8" s="82"/>
      <c r="P8" s="34" t="s">
        <v>684</v>
      </c>
      <c r="Q8" s="35" t="s">
        <v>763</v>
      </c>
      <c r="R8" s="35" t="s">
        <v>777</v>
      </c>
      <c r="S8" s="35" t="s">
        <v>764</v>
      </c>
      <c r="T8" s="36"/>
      <c r="U8" s="34"/>
      <c r="V8" s="36">
        <v>3</v>
      </c>
      <c r="W8" s="37"/>
      <c r="X8" s="34"/>
      <c r="Y8" s="36"/>
      <c r="Z8" s="34" t="s">
        <v>765</v>
      </c>
      <c r="AA8" s="134">
        <v>1.45</v>
      </c>
      <c r="AB8" s="34" t="s">
        <v>742</v>
      </c>
      <c r="AC8" s="35" t="s">
        <v>766</v>
      </c>
      <c r="AD8" s="132">
        <v>0.54</v>
      </c>
      <c r="AE8" s="35" t="s">
        <v>767</v>
      </c>
      <c r="AF8" s="132">
        <v>0.66</v>
      </c>
      <c r="AG8" s="35" t="s">
        <v>768</v>
      </c>
      <c r="AH8" s="134">
        <v>1.24</v>
      </c>
      <c r="AI8" s="116" t="s">
        <v>865</v>
      </c>
      <c r="AJ8" s="117">
        <v>0.32200000000000001</v>
      </c>
    </row>
    <row r="9" spans="1:36" x14ac:dyDescent="0.25">
      <c r="A9" s="81"/>
      <c r="B9" s="85"/>
      <c r="C9" s="86" t="s">
        <v>696</v>
      </c>
      <c r="D9" s="86"/>
      <c r="E9" s="86"/>
      <c r="F9" s="148"/>
      <c r="G9" s="148"/>
      <c r="H9" s="148"/>
      <c r="I9" s="85"/>
      <c r="J9" s="82"/>
      <c r="K9" s="81"/>
      <c r="L9" s="94"/>
      <c r="M9" s="97" t="s">
        <v>715</v>
      </c>
      <c r="N9" s="82"/>
      <c r="P9" s="34"/>
      <c r="Q9" s="35" t="s">
        <v>769</v>
      </c>
      <c r="R9" s="35"/>
      <c r="S9" s="35" t="s">
        <v>873</v>
      </c>
      <c r="T9" s="36"/>
      <c r="U9" s="34"/>
      <c r="V9" s="36">
        <v>4</v>
      </c>
      <c r="W9" s="37"/>
      <c r="X9" s="34"/>
      <c r="Y9" s="36"/>
      <c r="Z9" s="34" t="s">
        <v>770</v>
      </c>
      <c r="AA9" s="134">
        <v>0.9</v>
      </c>
      <c r="AB9" s="34"/>
      <c r="AC9" s="35" t="s">
        <v>771</v>
      </c>
      <c r="AD9" s="132">
        <v>0.4</v>
      </c>
      <c r="AE9" s="35" t="s">
        <v>772</v>
      </c>
      <c r="AF9" s="132">
        <v>0.36</v>
      </c>
      <c r="AG9" s="35" t="s">
        <v>773</v>
      </c>
      <c r="AH9" s="134">
        <v>1.78</v>
      </c>
      <c r="AI9" s="34" t="s">
        <v>866</v>
      </c>
      <c r="AJ9" s="36">
        <v>0.67200000000000004</v>
      </c>
    </row>
    <row r="10" spans="1:36" x14ac:dyDescent="0.25">
      <c r="A10" s="81"/>
      <c r="B10" s="85"/>
      <c r="C10" s="86" t="s">
        <v>874</v>
      </c>
      <c r="D10" s="86"/>
      <c r="E10" s="86"/>
      <c r="F10" s="148"/>
      <c r="G10" s="148"/>
      <c r="H10" s="148"/>
      <c r="I10" s="85"/>
      <c r="J10" s="82"/>
      <c r="K10" s="81"/>
      <c r="L10" s="94"/>
      <c r="M10" s="97" t="s">
        <v>716</v>
      </c>
      <c r="N10" s="82"/>
      <c r="P10" s="34"/>
      <c r="Q10" s="35" t="s">
        <v>776</v>
      </c>
      <c r="R10" s="35"/>
      <c r="T10" s="36"/>
      <c r="U10" s="34"/>
      <c r="V10" s="36"/>
      <c r="W10" s="37"/>
      <c r="X10" s="34"/>
      <c r="Y10" s="36"/>
      <c r="Z10" s="34" t="s">
        <v>778</v>
      </c>
      <c r="AA10" s="134">
        <v>0.1</v>
      </c>
      <c r="AB10" s="34"/>
      <c r="AC10" s="35" t="s">
        <v>779</v>
      </c>
      <c r="AD10" s="132">
        <v>0.39</v>
      </c>
      <c r="AE10" s="35" t="s">
        <v>780</v>
      </c>
      <c r="AF10" s="132">
        <v>0.52</v>
      </c>
      <c r="AG10" s="35" t="s">
        <v>781</v>
      </c>
      <c r="AH10" s="134">
        <v>0.87</v>
      </c>
      <c r="AI10" s="34" t="s">
        <v>867</v>
      </c>
      <c r="AJ10" s="36">
        <v>0.32200000000000001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48"/>
      <c r="G11" s="148"/>
      <c r="H11" s="148"/>
      <c r="I11" s="85"/>
      <c r="J11" s="82"/>
      <c r="K11" s="81"/>
      <c r="L11" s="94"/>
      <c r="M11" s="97" t="s">
        <v>717</v>
      </c>
      <c r="N11" s="82"/>
      <c r="P11" s="34"/>
      <c r="Q11" s="35" t="s">
        <v>783</v>
      </c>
      <c r="R11" s="35"/>
      <c r="S11" s="35"/>
      <c r="T11" s="36"/>
      <c r="U11" s="34"/>
      <c r="V11" s="36"/>
      <c r="W11" s="37"/>
      <c r="X11" s="34"/>
      <c r="Y11" s="36"/>
      <c r="Z11" s="34" t="s">
        <v>784</v>
      </c>
      <c r="AA11" s="134">
        <v>1.7</v>
      </c>
      <c r="AB11" s="34"/>
      <c r="AC11" s="35" t="s">
        <v>785</v>
      </c>
      <c r="AD11" s="132">
        <v>0.46</v>
      </c>
      <c r="AE11" s="35" t="s">
        <v>786</v>
      </c>
      <c r="AF11" s="132">
        <v>0.59</v>
      </c>
      <c r="AG11" s="35" t="s">
        <v>787</v>
      </c>
      <c r="AH11" s="134">
        <v>0.8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4">
        <v>2</v>
      </c>
      <c r="M12" s="95" t="s">
        <v>869</v>
      </c>
      <c r="N12" s="82"/>
      <c r="P12" s="34"/>
      <c r="Q12" s="35" t="s">
        <v>788</v>
      </c>
      <c r="R12" s="35"/>
      <c r="S12" s="35"/>
      <c r="T12" s="36"/>
      <c r="U12" s="34"/>
      <c r="V12" s="36"/>
      <c r="W12" s="37"/>
      <c r="X12" s="34"/>
      <c r="Y12" s="36"/>
      <c r="Z12" s="34" t="s">
        <v>789</v>
      </c>
      <c r="AA12" s="134">
        <v>1.25</v>
      </c>
      <c r="AB12" s="34"/>
      <c r="AC12" s="35" t="s">
        <v>857</v>
      </c>
      <c r="AD12" s="132">
        <v>0.39</v>
      </c>
      <c r="AE12" s="35" t="s">
        <v>790</v>
      </c>
      <c r="AF12" s="132">
        <v>0.86</v>
      </c>
      <c r="AG12" s="35" t="s">
        <v>791</v>
      </c>
      <c r="AH12" s="134">
        <v>2.09</v>
      </c>
      <c r="AI12" s="34"/>
      <c r="AJ12" s="36"/>
    </row>
    <row r="13" spans="1:36" x14ac:dyDescent="0.25">
      <c r="A13" s="81"/>
      <c r="B13" s="85"/>
      <c r="C13" s="86" t="s">
        <v>697</v>
      </c>
      <c r="D13" s="86"/>
      <c r="E13" s="86"/>
      <c r="F13" s="149"/>
      <c r="G13" s="149"/>
      <c r="H13" s="149"/>
      <c r="I13" s="85"/>
      <c r="J13" s="82"/>
      <c r="K13" s="90">
        <f>IFERROR(F13,0)</f>
        <v>0</v>
      </c>
      <c r="L13" s="94"/>
      <c r="M13" s="97" t="s">
        <v>862</v>
      </c>
      <c r="N13" s="82"/>
      <c r="P13" s="34"/>
      <c r="Q13" s="35" t="s">
        <v>792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793</v>
      </c>
      <c r="AD13" s="132">
        <v>0.5</v>
      </c>
      <c r="AE13" s="35" t="s">
        <v>794</v>
      </c>
      <c r="AF13" s="132">
        <v>0.78</v>
      </c>
      <c r="AG13" s="35" t="s">
        <v>795</v>
      </c>
      <c r="AH13" s="134">
        <v>2.09</v>
      </c>
      <c r="AI13" s="34"/>
      <c r="AJ13" s="36"/>
    </row>
    <row r="14" spans="1:36" x14ac:dyDescent="0.25">
      <c r="A14" s="81"/>
      <c r="B14" s="85"/>
      <c r="C14" s="86" t="s">
        <v>698</v>
      </c>
      <c r="D14" s="86"/>
      <c r="E14" s="86"/>
      <c r="F14" s="148"/>
      <c r="G14" s="148"/>
      <c r="H14" s="148"/>
      <c r="I14" s="85"/>
      <c r="J14" s="82"/>
      <c r="K14" s="90">
        <f>IFERROR(VLOOKUP(F14,'Trial Pricing Calculator '!Z:AA,2,0),1)</f>
        <v>1</v>
      </c>
      <c r="L14" s="94">
        <v>3</v>
      </c>
      <c r="M14" s="95" t="s">
        <v>718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796</v>
      </c>
      <c r="AD14" s="132">
        <v>0.5</v>
      </c>
      <c r="AE14" s="35" t="s">
        <v>797</v>
      </c>
      <c r="AF14" s="132">
        <v>0.28000000000000003</v>
      </c>
      <c r="AG14" s="35" t="s">
        <v>798</v>
      </c>
      <c r="AH14" s="134">
        <v>1.28</v>
      </c>
      <c r="AI14" s="34"/>
      <c r="AJ14" s="36"/>
    </row>
    <row r="15" spans="1:36" x14ac:dyDescent="0.25">
      <c r="A15" s="81"/>
      <c r="B15" s="85"/>
      <c r="C15" s="86" t="s">
        <v>699</v>
      </c>
      <c r="D15" s="86"/>
      <c r="E15" s="86"/>
      <c r="F15" s="150"/>
      <c r="G15" s="150"/>
      <c r="H15" s="150"/>
      <c r="I15" s="85"/>
      <c r="J15" s="82"/>
      <c r="K15" s="90">
        <f>F15*100</f>
        <v>0</v>
      </c>
      <c r="L15" s="94"/>
      <c r="M15" s="97" t="s">
        <v>719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799</v>
      </c>
      <c r="AD15" s="132">
        <v>0.69</v>
      </c>
      <c r="AE15" s="35" t="s">
        <v>800</v>
      </c>
      <c r="AF15" s="132">
        <v>0.25</v>
      </c>
      <c r="AG15" s="35" t="s">
        <v>801</v>
      </c>
      <c r="AH15" s="134">
        <v>0.71</v>
      </c>
      <c r="AI15" s="34"/>
      <c r="AJ15" s="36"/>
    </row>
    <row r="16" spans="1:36" x14ac:dyDescent="0.25">
      <c r="A16" s="81"/>
      <c r="B16" s="85"/>
      <c r="C16" s="86" t="s">
        <v>1</v>
      </c>
      <c r="D16" s="86"/>
      <c r="E16" s="86"/>
      <c r="F16" s="148"/>
      <c r="G16" s="148"/>
      <c r="H16" s="148"/>
      <c r="I16" s="85"/>
      <c r="J16" s="82"/>
      <c r="K16" s="80">
        <f>IF(F16=0,0,F16)</f>
        <v>0</v>
      </c>
      <c r="L16" s="94"/>
      <c r="M16" s="95" t="s">
        <v>852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858</v>
      </c>
      <c r="AD16" s="132">
        <v>0.18</v>
      </c>
      <c r="AE16" s="35" t="s">
        <v>803</v>
      </c>
      <c r="AF16" s="132">
        <v>1.42</v>
      </c>
      <c r="AG16" s="35" t="s">
        <v>804</v>
      </c>
      <c r="AH16" s="134">
        <v>1.08</v>
      </c>
      <c r="AI16" s="34"/>
      <c r="AJ16" s="36"/>
    </row>
    <row r="17" spans="1:36" x14ac:dyDescent="0.25">
      <c r="A17" s="81"/>
      <c r="B17" s="85"/>
      <c r="C17" s="86" t="s">
        <v>860</v>
      </c>
      <c r="D17" s="86"/>
      <c r="E17" s="86"/>
      <c r="F17" s="139"/>
      <c r="G17" s="139"/>
      <c r="H17" s="139"/>
      <c r="I17" s="85"/>
      <c r="J17" s="82"/>
      <c r="K17" s="80">
        <f>IF(G18="",F17,SUM(F17*G18))</f>
        <v>0</v>
      </c>
      <c r="L17" s="94"/>
      <c r="M17" s="105" t="s">
        <v>853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805</v>
      </c>
      <c r="AD17" s="132">
        <v>0.18</v>
      </c>
      <c r="AE17" s="35" t="s">
        <v>806</v>
      </c>
      <c r="AF17" s="132">
        <v>0.93</v>
      </c>
      <c r="AG17" s="35" t="s">
        <v>807</v>
      </c>
      <c r="AH17" s="134">
        <v>1.64</v>
      </c>
      <c r="AI17" s="34"/>
      <c r="AJ17" s="36"/>
    </row>
    <row r="18" spans="1:36" x14ac:dyDescent="0.25">
      <c r="A18" s="81"/>
      <c r="B18" s="85"/>
      <c r="C18" s="100" t="str">
        <f>IF(OR(F8="Beer",F8="Refreshment Beverage",G18&lt;&gt;""),"     # of Containers per Selling Unit","")</f>
        <v/>
      </c>
      <c r="D18" s="86"/>
      <c r="E18" s="86"/>
      <c r="F18" s="101"/>
      <c r="G18" s="140"/>
      <c r="H18" s="141"/>
      <c r="I18" s="85"/>
      <c r="J18" s="82"/>
      <c r="K18" s="90">
        <f>K17*1000</f>
        <v>0</v>
      </c>
      <c r="L18" s="94"/>
      <c r="M18" s="105" t="s">
        <v>854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808</v>
      </c>
      <c r="AD18" s="132">
        <v>0.3</v>
      </c>
      <c r="AE18" s="35" t="s">
        <v>809</v>
      </c>
      <c r="AF18" s="132">
        <v>0.52</v>
      </c>
      <c r="AG18" s="35" t="s">
        <v>810</v>
      </c>
      <c r="AH18" s="134">
        <v>2.4500000000000002</v>
      </c>
      <c r="AI18" s="34"/>
      <c r="AJ18" s="36"/>
    </row>
    <row r="19" spans="1:36" x14ac:dyDescent="0.25">
      <c r="A19" s="81"/>
      <c r="B19" s="85"/>
      <c r="C19" s="100" t="str">
        <f>IF(F8="Beer","     Container Type","")</f>
        <v/>
      </c>
      <c r="D19" s="86"/>
      <c r="E19" s="86"/>
      <c r="F19" s="151"/>
      <c r="G19" s="151"/>
      <c r="H19" s="151"/>
      <c r="I19" s="85"/>
      <c r="J19" s="82"/>
      <c r="K19" s="81">
        <f>IFERROR(IF(OR(G18="",G18=0),1,IF(G18&lt;&gt;1,G18)),1)</f>
        <v>1</v>
      </c>
      <c r="L19" s="79"/>
      <c r="M19" s="79"/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811</v>
      </c>
      <c r="AD19" s="132">
        <v>1.43</v>
      </c>
      <c r="AE19" s="35" t="s">
        <v>812</v>
      </c>
      <c r="AF19" s="132">
        <v>0.63</v>
      </c>
      <c r="AG19" s="35" t="s">
        <v>813</v>
      </c>
      <c r="AH19" s="134">
        <v>0.98</v>
      </c>
      <c r="AI19" s="34"/>
      <c r="AJ19" s="36"/>
    </row>
    <row r="20" spans="1:36" ht="15.75" x14ac:dyDescent="0.25">
      <c r="A20" s="81"/>
      <c r="B20" s="85"/>
      <c r="C20" s="86" t="s">
        <v>700</v>
      </c>
      <c r="D20" s="86"/>
      <c r="E20" s="86"/>
      <c r="F20" s="148"/>
      <c r="G20" s="148"/>
      <c r="H20" s="148"/>
      <c r="I20" s="85"/>
      <c r="J20" s="82"/>
      <c r="K20" s="81"/>
      <c r="L20" s="92"/>
      <c r="M20" s="93" t="s">
        <v>872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814</v>
      </c>
      <c r="AD20" s="132">
        <v>0.38</v>
      </c>
      <c r="AE20" s="35" t="s">
        <v>815</v>
      </c>
      <c r="AF20" s="132">
        <v>0.35</v>
      </c>
      <c r="AG20" s="35" t="s">
        <v>816</v>
      </c>
      <c r="AH20" s="134">
        <v>1.06</v>
      </c>
      <c r="AI20" s="34"/>
      <c r="AJ20" s="36"/>
    </row>
    <row r="21" spans="1:36" x14ac:dyDescent="0.25">
      <c r="A21" s="81"/>
      <c r="B21" s="85"/>
      <c r="C21" s="86" t="s">
        <v>849</v>
      </c>
      <c r="D21" s="86"/>
      <c r="E21" s="86"/>
      <c r="F21" s="148"/>
      <c r="G21" s="148"/>
      <c r="H21" s="148"/>
      <c r="I21" s="85"/>
      <c r="J21" s="82"/>
      <c r="K21" s="98">
        <f>IF(F20="Canada",VLOOKUP(F21,'Trial Pricing Calculator '!AC:AD,2,0),IF(F20="USA",VLOOKUP(F21,'Trial Pricing Calculator '!AE:AF,2,0),IF(F20="International",VLOOKUP(F21,'Trial Pricing Calculator '!AG:AH,2,0),0)))</f>
        <v>0</v>
      </c>
      <c r="L21" s="99"/>
      <c r="M21" s="124" t="s">
        <v>993</v>
      </c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817</v>
      </c>
      <c r="AD21" s="132">
        <v>0.35</v>
      </c>
      <c r="AE21" s="35" t="s">
        <v>818</v>
      </c>
      <c r="AF21" s="132">
        <v>0.68</v>
      </c>
      <c r="AG21" s="35" t="s">
        <v>819</v>
      </c>
      <c r="AH21" s="134">
        <v>1.01</v>
      </c>
      <c r="AI21" s="34"/>
      <c r="AJ21" s="36"/>
    </row>
    <row r="22" spans="1:36" x14ac:dyDescent="0.25">
      <c r="A22" s="81"/>
      <c r="B22" s="85"/>
      <c r="C22" s="86" t="s">
        <v>701</v>
      </c>
      <c r="D22" s="88">
        <v>1</v>
      </c>
      <c r="E22" s="86"/>
      <c r="F22" s="139"/>
      <c r="G22" s="139"/>
      <c r="H22" s="139"/>
      <c r="I22" s="85"/>
      <c r="J22" s="82"/>
      <c r="K22" s="81"/>
      <c r="L22" s="99"/>
      <c r="M22" s="124" t="s">
        <v>994</v>
      </c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820</v>
      </c>
      <c r="AD22" s="132">
        <v>0.35</v>
      </c>
      <c r="AE22" s="35" t="s">
        <v>821</v>
      </c>
      <c r="AF22" s="132">
        <v>1.75</v>
      </c>
      <c r="AG22" s="35" t="s">
        <v>822</v>
      </c>
      <c r="AH22" s="134">
        <v>1.01</v>
      </c>
      <c r="AI22" s="34"/>
      <c r="AJ22" s="36"/>
    </row>
    <row r="23" spans="1:36" ht="15" customHeight="1" x14ac:dyDescent="0.25">
      <c r="A23" s="81"/>
      <c r="B23" s="85"/>
      <c r="C23" s="115" t="s">
        <v>868</v>
      </c>
      <c r="D23" s="115"/>
      <c r="E23" s="88">
        <v>2</v>
      </c>
      <c r="F23" s="101"/>
      <c r="G23" s="140"/>
      <c r="H23" s="141"/>
      <c r="I23" s="85"/>
      <c r="J23" s="82"/>
      <c r="K23" s="81"/>
      <c r="L23" s="99"/>
      <c r="M23" s="124" t="s">
        <v>995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859</v>
      </c>
      <c r="AD23" s="132">
        <v>0.35</v>
      </c>
      <c r="AE23" s="35" t="s">
        <v>825</v>
      </c>
      <c r="AF23" s="132">
        <v>0.63</v>
      </c>
      <c r="AG23" s="35" t="s">
        <v>826</v>
      </c>
      <c r="AH23" s="134">
        <v>0.91</v>
      </c>
      <c r="AI23" s="34"/>
      <c r="AJ23" s="36"/>
    </row>
    <row r="24" spans="1:36" x14ac:dyDescent="0.25">
      <c r="A24" s="81"/>
      <c r="B24" s="85"/>
      <c r="C24" s="119"/>
      <c r="D24" s="115"/>
      <c r="E24" s="85"/>
      <c r="F24" s="145"/>
      <c r="G24" s="146"/>
      <c r="H24" s="147"/>
      <c r="I24" s="85"/>
      <c r="J24" s="82"/>
      <c r="K24" s="81"/>
      <c r="L24" s="99"/>
      <c r="M24" s="128" t="s">
        <v>996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827</v>
      </c>
      <c r="AD24" s="132">
        <v>1.34</v>
      </c>
      <c r="AE24" s="35" t="s">
        <v>828</v>
      </c>
      <c r="AF24" s="132">
        <v>0</v>
      </c>
      <c r="AG24" s="35" t="s">
        <v>829</v>
      </c>
      <c r="AH24" s="134">
        <v>0.98</v>
      </c>
      <c r="AI24" s="34"/>
      <c r="AJ24" s="36"/>
    </row>
    <row r="25" spans="1:36" x14ac:dyDescent="0.25">
      <c r="A25" s="81"/>
      <c r="B25" s="85"/>
      <c r="C25" s="85"/>
      <c r="D25" s="85"/>
      <c r="E25" s="85"/>
      <c r="F25" s="85"/>
      <c r="G25" s="85"/>
      <c r="H25" s="85"/>
      <c r="I25" s="85"/>
      <c r="J25" s="82"/>
      <c r="K25" s="81"/>
      <c r="L25" s="79"/>
      <c r="M25" s="79"/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830</v>
      </c>
      <c r="AD25" s="132">
        <v>0</v>
      </c>
      <c r="AE25" s="35"/>
      <c r="AF25" s="132"/>
      <c r="AG25" s="35" t="s">
        <v>831</v>
      </c>
      <c r="AH25" s="134">
        <v>1.03</v>
      </c>
      <c r="AI25" s="34"/>
      <c r="AJ25" s="36"/>
    </row>
    <row r="26" spans="1:36" ht="15.75" x14ac:dyDescent="0.25">
      <c r="B26" s="84"/>
      <c r="C26" s="84"/>
      <c r="D26" s="84"/>
      <c r="E26" s="84"/>
      <c r="F26" s="84"/>
      <c r="G26" s="84"/>
      <c r="H26" s="84"/>
      <c r="I26" s="84"/>
      <c r="J26" s="79"/>
      <c r="K26" s="81"/>
      <c r="L26" s="92"/>
      <c r="M26" s="93" t="s">
        <v>720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828</v>
      </c>
      <c r="AD26" s="132">
        <v>0</v>
      </c>
      <c r="AE26" s="35"/>
      <c r="AF26" s="132"/>
      <c r="AG26" s="35" t="s">
        <v>834</v>
      </c>
      <c r="AH26" s="134">
        <v>1.04</v>
      </c>
      <c r="AI26" s="34"/>
      <c r="AJ26" s="36"/>
    </row>
    <row r="27" spans="1:36" ht="21" x14ac:dyDescent="0.35">
      <c r="A27" s="81"/>
      <c r="B27" s="144" t="s">
        <v>702</v>
      </c>
      <c r="C27" s="144"/>
      <c r="D27" s="144"/>
      <c r="E27" s="144"/>
      <c r="F27" s="144"/>
      <c r="G27" s="144"/>
      <c r="H27" s="144"/>
      <c r="I27" s="144"/>
      <c r="J27" s="82"/>
      <c r="K27" s="81"/>
      <c r="L27" s="99"/>
      <c r="M27" s="95" t="s">
        <v>721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2"/>
      <c r="AE27" s="35"/>
      <c r="AF27" s="132"/>
      <c r="AG27" s="35" t="s">
        <v>835</v>
      </c>
      <c r="AH27" s="134">
        <v>1.33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99"/>
      <c r="M28" s="95" t="s">
        <v>871</v>
      </c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2"/>
      <c r="AE28" s="35"/>
      <c r="AF28" s="132"/>
      <c r="AG28" s="35" t="s">
        <v>836</v>
      </c>
      <c r="AH28" s="134">
        <v>1.1299999999999999</v>
      </c>
      <c r="AI28" s="34"/>
      <c r="AJ28" s="36"/>
    </row>
    <row r="29" spans="1:36" x14ac:dyDescent="0.25">
      <c r="A29" s="81"/>
      <c r="B29" s="85"/>
      <c r="C29" s="86" t="s">
        <v>703</v>
      </c>
      <c r="D29" s="86"/>
      <c r="E29" s="86"/>
      <c r="F29" s="142" t="str">
        <f>IFERROR(SUM(K13/K16)*K14,"0.0000")</f>
        <v>0.0000</v>
      </c>
      <c r="G29" s="142"/>
      <c r="H29" s="142"/>
      <c r="I29" s="85"/>
      <c r="J29" s="82"/>
      <c r="K29" s="76" t="s">
        <v>848</v>
      </c>
      <c r="L29" s="99"/>
      <c r="M29" s="97" t="s">
        <v>850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2"/>
      <c r="AE29" s="35"/>
      <c r="AF29" s="132"/>
      <c r="AG29" s="35" t="s">
        <v>837</v>
      </c>
      <c r="AH29" s="134">
        <v>1.01</v>
      </c>
      <c r="AI29" s="34"/>
      <c r="AJ29" s="36"/>
    </row>
    <row r="30" spans="1:36" x14ac:dyDescent="0.25">
      <c r="A30" s="81"/>
      <c r="B30" s="85"/>
      <c r="C30" s="86" t="s">
        <v>704</v>
      </c>
      <c r="D30" s="86"/>
      <c r="E30" s="86"/>
      <c r="F30" s="142">
        <f>IFERROR(SUM(K21*K17),"0.0000")</f>
        <v>0</v>
      </c>
      <c r="G30" s="142"/>
      <c r="H30" s="142"/>
      <c r="I30" s="85"/>
      <c r="J30" s="82"/>
      <c r="K30" s="90">
        <f>IF(F38="",SUM(F29+F30+F31+F32),SUM(F29+F30+F31+F32+F38))</f>
        <v>0</v>
      </c>
      <c r="L30" s="99"/>
      <c r="M30" s="95" t="s">
        <v>722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2"/>
      <c r="AE30" s="35"/>
      <c r="AF30" s="132"/>
      <c r="AG30" s="35" t="s">
        <v>838</v>
      </c>
      <c r="AH30" s="134">
        <v>1.27</v>
      </c>
      <c r="AI30" s="34"/>
      <c r="AJ30" s="36"/>
    </row>
    <row r="31" spans="1:36" x14ac:dyDescent="0.25">
      <c r="A31" s="81"/>
      <c r="B31" s="85"/>
      <c r="C31" s="86" t="s">
        <v>705</v>
      </c>
      <c r="D31" s="86"/>
      <c r="E31" s="86"/>
      <c r="F31" s="142">
        <f>(IF(F8="Spirit",Calculations!A4,IF(F8="Wine",Calculations!B4,IF(F8="Refreshment Beverage",Calculations!C4,IF(F8="Beer",Calculations!D4,0)))))</f>
        <v>0</v>
      </c>
      <c r="G31" s="142"/>
      <c r="H31" s="142"/>
      <c r="I31" s="85"/>
      <c r="J31" s="82"/>
      <c r="K31" s="81"/>
      <c r="L31" s="99"/>
      <c r="M31" s="97" t="s">
        <v>870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2"/>
      <c r="AE31" s="35"/>
      <c r="AF31" s="132"/>
      <c r="AG31" s="35" t="s">
        <v>839</v>
      </c>
      <c r="AH31" s="134">
        <v>0.77</v>
      </c>
      <c r="AI31" s="34"/>
      <c r="AJ31" s="36"/>
    </row>
    <row r="32" spans="1:36" x14ac:dyDescent="0.25">
      <c r="A32" s="81"/>
      <c r="B32" s="85"/>
      <c r="C32" s="86" t="s">
        <v>706</v>
      </c>
      <c r="D32" s="86"/>
      <c r="E32" s="86"/>
      <c r="F32" s="142">
        <f>(IF(F8="Spirit",Calculations!A7,IF(F8="Wine",Calculations!B7,IF(F8="Refreshment Beverage",Calculations!C7,IF(F8="Beer",Calculations!D7,0)))))</f>
        <v>0</v>
      </c>
      <c r="G32" s="142"/>
      <c r="H32" s="142"/>
      <c r="I32" s="85"/>
      <c r="J32" s="82"/>
      <c r="K32" s="81"/>
      <c r="L32" s="99"/>
      <c r="M32" s="97" t="s">
        <v>723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2"/>
      <c r="AE32" s="35"/>
      <c r="AF32" s="132"/>
      <c r="AG32" s="35" t="s">
        <v>840</v>
      </c>
      <c r="AH32" s="134">
        <v>1.78</v>
      </c>
      <c r="AI32" s="34"/>
      <c r="AJ32" s="36"/>
    </row>
    <row r="33" spans="1:36" x14ac:dyDescent="0.25">
      <c r="A33" s="81"/>
      <c r="B33" s="85"/>
      <c r="C33" s="86"/>
      <c r="D33" s="86"/>
      <c r="E33" s="86"/>
      <c r="F33" s="118"/>
      <c r="G33" s="118"/>
      <c r="H33" s="118"/>
      <c r="I33" s="85"/>
      <c r="J33" s="82"/>
      <c r="K33" s="81"/>
      <c r="L33" s="99"/>
      <c r="M33" s="97" t="s">
        <v>861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2"/>
      <c r="AE33" s="35"/>
      <c r="AF33" s="132"/>
      <c r="AG33" s="35" t="s">
        <v>841</v>
      </c>
      <c r="AH33" s="134">
        <v>0.83</v>
      </c>
      <c r="AI33" s="34"/>
      <c r="AJ33" s="36"/>
    </row>
    <row r="34" spans="1:36" x14ac:dyDescent="0.25">
      <c r="A34" s="81"/>
      <c r="B34" s="85"/>
      <c r="C34" s="86" t="s">
        <v>707</v>
      </c>
      <c r="D34" s="86"/>
      <c r="E34" s="86"/>
      <c r="F34" s="142">
        <f>(IF(F8="Spirit",Calculations!A10,IF(F8="Wine",Calculations!B10,IF(F8="Refreshment Beverage",Calculations!C10,IF(F8="Beer",Calculations!D10,0)))))</f>
        <v>0</v>
      </c>
      <c r="G34" s="142"/>
      <c r="H34" s="142"/>
      <c r="I34" s="85"/>
      <c r="J34" s="82"/>
      <c r="K34" s="81"/>
      <c r="L34" s="99"/>
      <c r="M34" s="95" t="s">
        <v>724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2"/>
      <c r="AE34" s="35"/>
      <c r="AF34" s="132"/>
      <c r="AG34" s="35" t="s">
        <v>842</v>
      </c>
      <c r="AH34" s="134">
        <v>0.97</v>
      </c>
      <c r="AI34" s="34"/>
      <c r="AJ34" s="36"/>
    </row>
    <row r="35" spans="1:36" x14ac:dyDescent="0.25">
      <c r="A35" s="81"/>
      <c r="B35" s="85"/>
      <c r="C35" s="86" t="s">
        <v>708</v>
      </c>
      <c r="D35" s="86"/>
      <c r="E35" s="86"/>
      <c r="F35" s="142">
        <f>(IF(F8="Spirit",Calculations!A13,IF(F8="Wine",Calculations!B13,IF(F8="Refreshment Beverage",Calculations!C13,IF(F8="Beer",Calculations!D13,0)))))</f>
        <v>0</v>
      </c>
      <c r="G35" s="142"/>
      <c r="H35" s="142"/>
      <c r="I35" s="85"/>
      <c r="J35" s="82"/>
      <c r="K35" s="79"/>
      <c r="L35" s="99"/>
      <c r="M35" s="97"/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2"/>
      <c r="AE35" s="35"/>
      <c r="AF35" s="132"/>
      <c r="AG35" s="35" t="s">
        <v>843</v>
      </c>
      <c r="AH35" s="134">
        <v>1.84</v>
      </c>
      <c r="AI35" s="34"/>
      <c r="AJ35" s="36"/>
    </row>
    <row r="36" spans="1:36" x14ac:dyDescent="0.25">
      <c r="A36" s="81"/>
      <c r="B36" s="85"/>
      <c r="C36" s="86" t="s">
        <v>844</v>
      </c>
      <c r="D36" s="86"/>
      <c r="E36" s="86"/>
      <c r="F36" s="142">
        <f>(IF(F8="Spirit",Calculations!A16,IF(F8="Wine",Calculations!B16,IF(F8="Refreshment Beverage",Calculations!C16,IF(F8="Beer",Calculations!D16,0)))))</f>
        <v>0</v>
      </c>
      <c r="G36" s="142"/>
      <c r="H36" s="142"/>
      <c r="I36" s="85"/>
      <c r="J36" s="82"/>
      <c r="K36" s="102" t="s">
        <v>851</v>
      </c>
      <c r="L36" s="99"/>
      <c r="M36" s="97"/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3"/>
      <c r="AE36" s="70"/>
      <c r="AF36" s="133"/>
      <c r="AG36" s="70" t="s">
        <v>828</v>
      </c>
      <c r="AH36" s="135">
        <v>0</v>
      </c>
      <c r="AI36" s="70"/>
      <c r="AJ36" s="49"/>
    </row>
    <row r="37" spans="1:36" x14ac:dyDescent="0.25">
      <c r="A37" s="81"/>
      <c r="B37" s="85"/>
      <c r="C37" s="86" t="s">
        <v>709</v>
      </c>
      <c r="D37" s="86"/>
      <c r="E37" s="86"/>
      <c r="F37" s="142">
        <f>(IF(F8="Spirit",Calculations!A19,IF(F8="Wine",Calculations!B19,IF(F8="Refreshment Beverage",Calculations!C19,IF(F8="Beer",Calculations!D19,0)))))</f>
        <v>0</v>
      </c>
      <c r="G37" s="142"/>
      <c r="H37" s="142"/>
      <c r="I37" s="85"/>
      <c r="J37" s="82"/>
      <c r="K37" s="103">
        <f>IF(C38="",SUM(F29:H38),SUM(F29:H38))</f>
        <v>0</v>
      </c>
      <c r="L37" s="99"/>
      <c r="M37" s="97"/>
      <c r="P37" s="104"/>
      <c r="Q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</row>
    <row r="38" spans="1:36" x14ac:dyDescent="0.25">
      <c r="A38" s="81"/>
      <c r="B38" s="85"/>
      <c r="C38" s="86" t="str">
        <f>IF(F8="Beer","MBLL Dist. Beer Extra Charge","")</f>
        <v/>
      </c>
      <c r="D38" s="86"/>
      <c r="E38" s="86"/>
      <c r="F38" s="142" t="str">
        <f>IF(C38="","",IF(F19="Can",(Calculations!J26/24*G18),IF(F19="Bottle",(Calculations!J28/24*G18),"0.0000")))</f>
        <v/>
      </c>
      <c r="G38" s="142"/>
      <c r="H38" s="142"/>
      <c r="I38" s="85"/>
      <c r="J38" s="82"/>
      <c r="K38" s="79"/>
      <c r="L38" s="99"/>
      <c r="M38" s="97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5"/>
      <c r="D39" s="85"/>
      <c r="E39" s="85"/>
      <c r="F39" s="85"/>
      <c r="G39" s="85"/>
      <c r="H39" s="85"/>
      <c r="I39" s="85"/>
      <c r="J39" s="120"/>
      <c r="K39" s="79"/>
      <c r="L39" s="99"/>
      <c r="M39" s="97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4"/>
      <c r="C40" s="84"/>
      <c r="D40" s="84"/>
      <c r="E40" s="84"/>
      <c r="F40" s="84"/>
      <c r="G40" s="84"/>
      <c r="H40" s="84"/>
      <c r="I40" s="84"/>
      <c r="J40" s="82"/>
      <c r="K40" s="79"/>
      <c r="L40" s="99"/>
      <c r="M40" s="97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ht="17.25" x14ac:dyDescent="0.3">
      <c r="A41" s="81"/>
      <c r="B41" s="143" t="s">
        <v>710</v>
      </c>
      <c r="C41" s="143"/>
      <c r="D41" s="143"/>
      <c r="E41" s="143"/>
      <c r="F41" s="143"/>
      <c r="G41" s="138">
        <f>K37</f>
        <v>0</v>
      </c>
      <c r="H41" s="138"/>
      <c r="I41" s="138"/>
      <c r="J41" s="82"/>
      <c r="K41" s="79"/>
      <c r="L41" s="99"/>
      <c r="M41" s="99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136" t="s">
        <v>711</v>
      </c>
      <c r="C42" s="136"/>
      <c r="D42" s="136"/>
      <c r="E42" s="136"/>
      <c r="F42" s="136"/>
      <c r="G42" s="137">
        <f>IFERROR(IF(F8="Spirit",Calculations!G22,IF(F8="Wine",Calculations!H22,IF(F8="Refreshment Beverage",Calculations!I22,IF(F8="Beer",Calculations!J22,0)))),0)</f>
        <v>0</v>
      </c>
      <c r="H42" s="137"/>
      <c r="I42" s="137"/>
      <c r="J42" s="79"/>
      <c r="K42" s="79"/>
      <c r="L42" s="99"/>
      <c r="M42" s="99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3"/>
      <c r="C43" s="83"/>
      <c r="D43" s="83"/>
      <c r="E43" s="83"/>
      <c r="F43" s="83"/>
      <c r="G43" s="83"/>
      <c r="H43" s="83"/>
      <c r="I43" s="83"/>
      <c r="L43" s="126"/>
      <c r="M43" s="127"/>
      <c r="N43" s="184" t="s">
        <v>992</v>
      </c>
      <c r="O43" s="106"/>
      <c r="P43" s="79" t="s">
        <v>855</v>
      </c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hidden="1" x14ac:dyDescent="0.25"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idden="1" x14ac:dyDescent="0.25"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hidden="1" x14ac:dyDescent="0.25"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hidden="1" x14ac:dyDescent="0.25"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</sheetData>
  <sheetProtection algorithmName="SHA-512" hashValue="yL9nS8Y6UCM2WYv+IvNfHGhqs8lJySd6QqW34MwktP9MnPkte+xeSoip5CK2bmal61xhSGqomqdWbSAIT0viYg==" saltValue="cvku6PgG8voT7jFCl+SYew==" spinCount="100000" sheet="1" objects="1" scenarios="1" selectLockedCells="1"/>
  <mergeCells count="56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</mergeCells>
  <conditionalFormatting sqref="G42:I42">
    <cfRule type="cellIs" dxfId="11" priority="2" operator="greaterThan">
      <formula>$G$41</formula>
    </cfRule>
  </conditionalFormatting>
  <conditionalFormatting sqref="H33">
    <cfRule type="expression" dxfId="10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="90" zoomScaleNormal="90" workbookViewId="0">
      <selection activeCell="J22" sqref="J22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69" t="s">
        <v>753</v>
      </c>
      <c r="B2" s="170"/>
      <c r="C2" s="170"/>
      <c r="D2" s="171"/>
      <c r="G2" s="169" t="s">
        <v>707</v>
      </c>
      <c r="H2" s="170"/>
      <c r="I2" s="170"/>
      <c r="J2" s="170"/>
      <c r="K2" s="171"/>
    </row>
    <row r="3" spans="1:11" x14ac:dyDescent="0.25">
      <c r="A3" s="50" t="s">
        <v>737</v>
      </c>
      <c r="B3" s="51" t="s">
        <v>688</v>
      </c>
      <c r="C3" s="51" t="s">
        <v>738</v>
      </c>
      <c r="D3" s="52" t="s">
        <v>684</v>
      </c>
      <c r="G3" s="174" t="s">
        <v>737</v>
      </c>
      <c r="H3" s="172" t="s">
        <v>688</v>
      </c>
      <c r="I3" s="172" t="s">
        <v>738</v>
      </c>
      <c r="J3" s="172" t="s">
        <v>739</v>
      </c>
      <c r="K3" s="173" t="s">
        <v>740</v>
      </c>
    </row>
    <row r="4" spans="1:11" x14ac:dyDescent="0.25">
      <c r="A4" s="121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2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3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9">
        <v>0</v>
      </c>
      <c r="G4" s="174"/>
      <c r="H4" s="172"/>
      <c r="I4" s="172"/>
      <c r="J4" s="172"/>
      <c r="K4" s="173"/>
    </row>
    <row r="5" spans="1:11" x14ac:dyDescent="0.25">
      <c r="A5" s="166" t="s">
        <v>752</v>
      </c>
      <c r="B5" s="167"/>
      <c r="C5" s="167"/>
      <c r="D5" s="168"/>
      <c r="G5" s="66">
        <f>IF((G10&lt;G13),G13,G10)</f>
        <v>0</v>
      </c>
      <c r="H5" s="66">
        <f>IF((H10&lt;H13),H13,H10)</f>
        <v>0</v>
      </c>
      <c r="I5" s="66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6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6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50" t="s">
        <v>737</v>
      </c>
      <c r="B6" s="51" t="s">
        <v>688</v>
      </c>
      <c r="C6" s="51" t="s">
        <v>738</v>
      </c>
      <c r="D6" s="52" t="s">
        <v>684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3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8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9">
        <f>IFERROR(IF('Trial Pricing Calculator '!F22="Customs",'Trial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66" t="s">
        <v>707</v>
      </c>
      <c r="B8" s="167"/>
      <c r="C8" s="167"/>
      <c r="D8" s="168"/>
      <c r="G8" s="34"/>
      <c r="H8" s="35"/>
      <c r="I8" s="35" t="s">
        <v>774</v>
      </c>
      <c r="J8" s="35" t="s">
        <v>775</v>
      </c>
      <c r="K8" s="36" t="s">
        <v>775</v>
      </c>
    </row>
    <row r="9" spans="1:11" x14ac:dyDescent="0.25">
      <c r="A9" s="71" t="s">
        <v>737</v>
      </c>
      <c r="B9" s="72" t="s">
        <v>688</v>
      </c>
      <c r="C9" s="72" t="s">
        <v>738</v>
      </c>
      <c r="D9" s="73" t="s">
        <v>684</v>
      </c>
      <c r="G9" s="60" t="s">
        <v>782</v>
      </c>
      <c r="H9" s="61" t="s">
        <v>782</v>
      </c>
      <c r="I9" s="61" t="s">
        <v>782</v>
      </c>
      <c r="J9" s="61" t="s">
        <v>782</v>
      </c>
      <c r="K9" s="62" t="s">
        <v>782</v>
      </c>
    </row>
    <row r="10" spans="1:11" x14ac:dyDescent="0.25">
      <c r="A10" s="69">
        <f>G5</f>
        <v>0</v>
      </c>
      <c r="B10" s="56">
        <f t="shared" ref="B10:C10" si="0">H5</f>
        <v>0</v>
      </c>
      <c r="C10" s="70">
        <f t="shared" si="0"/>
        <v>0</v>
      </c>
      <c r="D10" s="78">
        <f>IF('Trial Pricing Calculator '!G18&gt;1,K5,J5)</f>
        <v>0</v>
      </c>
      <c r="G10" s="68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66" t="s">
        <v>10</v>
      </c>
      <c r="B11" s="167"/>
      <c r="C11" s="167"/>
      <c r="D11" s="168"/>
      <c r="G11" s="63"/>
      <c r="H11" s="64"/>
      <c r="I11" s="64"/>
      <c r="J11" s="64"/>
      <c r="K11" s="65"/>
    </row>
    <row r="12" spans="1:11" x14ac:dyDescent="0.25">
      <c r="A12" s="50" t="s">
        <v>737</v>
      </c>
      <c r="B12" s="51" t="s">
        <v>688</v>
      </c>
      <c r="C12" s="51" t="s">
        <v>738</v>
      </c>
      <c r="D12" s="52" t="s">
        <v>684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'!K17,(VLOOKUP('Trial Pricing Calculator '!F17,'Spirit Min. Markup'!B:E,4,0))),0)</f>
        <v>0</v>
      </c>
      <c r="H13" s="68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'!K17,(VLOOKUP('Trial Pricing Calculator '!F17,'Wine Min. Markup'!B:E,4,0))),0)</f>
        <v>0</v>
      </c>
      <c r="I13" s="68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'!G18=1,VLOOKUP('Trial Pricing Calculator '!K17,'Ref. Bev. Min. Markup'!B:E,4,0),0)),0)</f>
        <v>0</v>
      </c>
      <c r="J13" s="68">
        <f>IFERROR(IF(AND('Trial Pricing Calculator '!F10="Yes",'Trial Pricing Calculator '!F19="Bottle",OR('Trial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7">
        <f>IFERROR(IF(AND('Trial Pricing Calculator '!F10="Yes",'Trial Pricing Calculator '!F19="Bottle",'Trial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66" t="s">
        <v>844</v>
      </c>
      <c r="B14" s="167"/>
      <c r="C14" s="167"/>
      <c r="D14" s="168"/>
      <c r="G14" s="63"/>
      <c r="H14" s="64"/>
      <c r="I14" s="64" t="s">
        <v>224</v>
      </c>
      <c r="J14" s="64" t="s">
        <v>802</v>
      </c>
      <c r="K14" s="65" t="s">
        <v>802</v>
      </c>
    </row>
    <row r="15" spans="1:11" x14ac:dyDescent="0.25">
      <c r="A15" s="50" t="s">
        <v>737</v>
      </c>
      <c r="B15" s="51" t="s">
        <v>688</v>
      </c>
      <c r="C15" s="51" t="s">
        <v>738</v>
      </c>
      <c r="D15" s="52" t="s">
        <v>684</v>
      </c>
      <c r="G15" s="63"/>
      <c r="H15" s="64"/>
      <c r="I15" s="61" t="s">
        <v>782</v>
      </c>
      <c r="J15" s="61" t="s">
        <v>782</v>
      </c>
      <c r="K15" s="62" t="s">
        <v>782</v>
      </c>
    </row>
    <row r="16" spans="1:11" x14ac:dyDescent="0.25">
      <c r="A16" s="43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'!F20="Canada",0,IF('Trial Pricing Calculator '!F20="USA",'Trial Pricing Calculator '!K17*0.15,'Trial Pricing Calculator '!K17*0.44))</f>
        <v>0</v>
      </c>
      <c r="C16" s="48">
        <f>IF('Trial Pricing Calculator '!F20="Canada",0,IF('Trial Pricing Calculator '!F20="USA",'Trial Pricing Calculator '!K17*0.22,'Trial Pricing Calculator '!K17*0.41))</f>
        <v>0</v>
      </c>
      <c r="D16" s="54">
        <f>IF('Trial Pricing Calculator '!F20="Canada",0,IF('Trial Pricing Calculator '!F20="USA",'Trial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66" t="s">
        <v>845</v>
      </c>
      <c r="B17" s="167"/>
      <c r="C17" s="167"/>
      <c r="D17" s="168"/>
      <c r="G17" s="63"/>
      <c r="H17" s="64"/>
      <c r="I17" s="61" t="s">
        <v>5</v>
      </c>
      <c r="J17" s="61" t="s">
        <v>5</v>
      </c>
      <c r="K17" s="62" t="s">
        <v>5</v>
      </c>
    </row>
    <row r="18" spans="1:11" x14ac:dyDescent="0.25">
      <c r="A18" s="50" t="s">
        <v>737</v>
      </c>
      <c r="B18" s="51" t="s">
        <v>688</v>
      </c>
      <c r="C18" s="51" t="s">
        <v>738</v>
      </c>
      <c r="D18" s="52" t="s">
        <v>684</v>
      </c>
      <c r="G18" s="34"/>
      <c r="H18" s="35"/>
      <c r="I18" s="68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7">
        <f>IFERROR(IF(AND('Trial Pricing Calculator '!F10="Yes",'Trial Pricing Calculator '!F19="Can",'Trial Pricing Calculator '!G18=1,OR('Trial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'!F19="Can",'Trial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 x14ac:dyDescent="0.25">
      <c r="A19" s="43">
        <f>IF('Trial Pricing Calculator '!F17=0.05,0.2046*'Trial Pricing Calculator '!K19,IF('Trial Pricing Calculator '!F17=0.2,0.3069*'Trial Pricing Calculator '!K19,IF('Trial Pricing Calculator '!F17=0.375,0.4092*'Trial Pricing Calculator '!K19,IF('Trial Pricing Calculator '!F17=1.14,0.2558*'Trial Pricing Calculator '!K19,IF('Trial Pricing Calculator '!F17=1.75,0.3069*'Trial Pricing Calculator '!K19,0)))))</f>
        <v>0</v>
      </c>
      <c r="B19" s="56">
        <f>IF('Trial Pricing Calculator '!F17&lt;0.75,0,IF(OR('Trial Pricing Calculator '!F17=0.75,'Trial Pricing Calculator '!F17=1),0.2558,IF('Trial Pricing Calculator '!F17=1.5,0.5933,IF('Trial Pricing Calculator '!F17=2,0.665,IF('Trial Pricing Calculator '!F17=3,0.7161,IF(OR('Trial Pricing Calculator '!F17=4,'Trial Pricing Calculator '!F17=5,'Trial Pricing Calculator '!F17=6),1.1969,IF(OR('Trial Pricing Calculator '!F17=7,'Trial Pricing Calculator '!F17=8,'Trial Pricing Calculator '!F17=9,'Trial Pricing Calculator '!F17=10),1.555,IF('Trial Pricing Calculator '!F17=19.5,7.0792,IF('Trial Pricing Calculator '!F17=15,5.4526,IF('Trial Pricing Calculator '!F17=16,5.8209,IF('Trial Pricing Calculator '!F17=18,6.5472,IF('Trial Pricing Calculator '!F17=19,6.9053,IF('Trial Pricing Calculator '!F17=20,7.2735,IF('Trial Pricing Calculator '!F17=22,7.9999,0))))))))))))))</f>
        <v>0</v>
      </c>
      <c r="C19" s="48">
        <f>IF(AND('Trial Pricing Calculator '!F17&gt;0.049,'Trial Pricing Calculator '!F17&lt;0.401),SUM(0.0512*'Trial Pricing Calculator '!G18),IF(AND('Trial Pricing Calculator '!F17&gt;0.4,'Trial Pricing Calculator '!F17&lt;0.47),SUM(0.0614*'Trial Pricing Calculator '!G18),IF(AND('Trial Pricing Calculator '!F17&gt;0.469,'Trial Pricing Calculator '!F17&lt;0.66),SUM(0.0716*'Trial Pricing Calculator '!G18),IF(AND('Trial Pricing Calculator '!F17&gt;0.659,'Trial Pricing Calculator '!F17&lt;0.75),SUM(0.1023*'Trial Pricing Calculator '!G18),IF(AND('Trial Pricing Calculator '!F17&gt;0.749,'Trial Pricing Calculator '!F17&lt;0.9),SUM(0.1125*'Trial Pricing Calculator '!G18),IF(AND('Trial Pricing Calculator '!F17&gt;0.899,'Trial Pricing Calculator '!F17&lt;1),SUM(0.133*'Trial Pricing Calculator '!G18),IF('Trial Pricing Calculator '!F17=1,SUM(0.1432*'Trial Pricing Calculator '!G18),IF('Trial Pricing Calculator '!F17=1.14,SUM(0.1637*'Trial Pricing Calculator '!G18),IF('Trial Pricing Calculator '!F17=1.75,SUM(0.2558*'Trial Pricing Calculator '!G18),IF('Trial Pricing Calculator '!F17=2,SUM(0.2864*'Trial Pricing Calculator '!G18),IF('Trial Pricing Calculator '!F17=3,SUM(0.4297*'Trial Pricing Calculator '!G18),0)))))))))))</f>
        <v>0</v>
      </c>
      <c r="D19" s="55">
        <f>IF(AND('Trial Pricing Calculator '!G18=24,'Trial Pricing Calculator '!F19="Bottle"),0.37,IF(AND('Trial Pricing Calculator '!G18=8,'Trial Pricing Calculator '!F19="Can"),0.15,IF(AND('Trial Pricing Calculator '!G18=15,'Trial Pricing Calculator '!F19="Can"),0.14,IF(AND('Trial Pricing Calculator '!G18=20,'Trial Pricing Calculator '!F19="Can"),0.2,IF(AND('Trial Pricing Calculator '!G18=30,'Trial Pricing Calculator '!F19="Can"),0.26,IF(AND('Trial Pricing Calculator '!G18=36,'Trial Pricing Calculator '!F19="Can"),0.26,0))))))</f>
        <v>0</v>
      </c>
      <c r="G19" s="34"/>
      <c r="H19" s="35"/>
      <c r="I19" s="35"/>
      <c r="J19" s="35"/>
      <c r="K19" s="36"/>
    </row>
    <row r="20" spans="1:11" x14ac:dyDescent="0.25">
      <c r="G20" s="34"/>
      <c r="H20" s="35"/>
      <c r="I20" s="35"/>
      <c r="J20" s="35"/>
      <c r="K20" s="36"/>
    </row>
    <row r="21" spans="1:11" x14ac:dyDescent="0.25">
      <c r="G21" s="42" t="s">
        <v>823</v>
      </c>
      <c r="H21" s="41" t="s">
        <v>823</v>
      </c>
      <c r="I21" s="41" t="s">
        <v>823</v>
      </c>
      <c r="J21" s="41" t="s">
        <v>823</v>
      </c>
      <c r="K21" s="44" t="s">
        <v>824</v>
      </c>
    </row>
    <row r="22" spans="1:11" x14ac:dyDescent="0.25">
      <c r="G22" s="67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7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7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7">
        <f>IF('Trial Pricing Calculator '!K15&gt;5.5,SUM('Trial Pricing Calculator '!K17*('Trial Pricing Calculator '!K15/100)*66.085),0)</f>
        <v>0</v>
      </c>
    </row>
    <row r="23" spans="1:11" x14ac:dyDescent="0.25">
      <c r="G23" s="58"/>
      <c r="H23" s="35"/>
      <c r="I23" s="57"/>
      <c r="J23" s="35"/>
      <c r="K23" s="59"/>
    </row>
    <row r="24" spans="1:11" x14ac:dyDescent="0.25">
      <c r="G24" s="34"/>
      <c r="H24" s="35"/>
      <c r="I24" s="35"/>
      <c r="J24" s="41" t="s">
        <v>832</v>
      </c>
      <c r="K24" s="62" t="s">
        <v>833</v>
      </c>
    </row>
    <row r="25" spans="1:11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4"/>
      <c r="H26" s="35"/>
      <c r="I26" s="35"/>
      <c r="J26" s="46">
        <v>1.1000000000000001</v>
      </c>
      <c r="K26" s="36"/>
    </row>
    <row r="27" spans="1:11" x14ac:dyDescent="0.25">
      <c r="G27" s="34"/>
      <c r="H27" s="35"/>
      <c r="I27" s="35"/>
      <c r="J27" s="47" t="s">
        <v>421</v>
      </c>
      <c r="K27" s="36"/>
    </row>
    <row r="28" spans="1:11" x14ac:dyDescent="0.25">
      <c r="G28" s="34"/>
      <c r="H28" s="35"/>
      <c r="I28" s="35"/>
      <c r="J28" s="46">
        <v>1.68</v>
      </c>
      <c r="K28" s="36"/>
    </row>
    <row r="29" spans="1:11" x14ac:dyDescent="0.25">
      <c r="G29" s="34"/>
      <c r="H29" s="35"/>
      <c r="I29" s="35"/>
      <c r="J29" s="35"/>
      <c r="K29" s="36"/>
    </row>
    <row r="30" spans="1:11" x14ac:dyDescent="0.25">
      <c r="G30" s="34"/>
      <c r="H30" s="35"/>
      <c r="I30" s="35"/>
      <c r="J30" s="35"/>
      <c r="K30" s="36"/>
    </row>
    <row r="31" spans="1:11" x14ac:dyDescent="0.25">
      <c r="G31" s="34"/>
      <c r="H31" s="35"/>
      <c r="I31" s="35"/>
      <c r="J31" s="35"/>
      <c r="K31" s="36"/>
    </row>
    <row r="32" spans="1:11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7"/>
  <sheetViews>
    <sheetView workbookViewId="0">
      <selection activeCell="H74" sqref="H74"/>
    </sheetView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25" style="2" bestFit="1" customWidth="1"/>
    <col min="9" max="9" width="13.5703125" style="2" bestFit="1" customWidth="1"/>
    <col min="10" max="10" width="11" style="2" bestFit="1" customWidth="1"/>
    <col min="11" max="11" width="9.140625" style="2" customWidth="1"/>
    <col min="12" max="16384" width="9.140625" style="2"/>
  </cols>
  <sheetData>
    <row r="1" spans="1:14" x14ac:dyDescent="0.25">
      <c r="A1" s="1" t="s">
        <v>0</v>
      </c>
      <c r="L1" s="2" t="s">
        <v>681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875</v>
      </c>
      <c r="M2" s="2" t="s">
        <v>876</v>
      </c>
      <c r="N2" s="2" t="s">
        <v>877</v>
      </c>
    </row>
    <row r="3" spans="1:14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</row>
    <row r="4" spans="1:14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</row>
    <row r="5" spans="1:14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</row>
    <row r="6" spans="1:14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</row>
    <row r="7" spans="1:14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</row>
    <row r="8" spans="1:14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</row>
    <row r="9" spans="1:14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</row>
    <row r="10" spans="1:14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</row>
    <row r="11" spans="1:14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</row>
    <row r="12" spans="1:14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</row>
    <row r="13" spans="1:14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</row>
    <row r="14" spans="1:14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</row>
    <row r="15" spans="1:14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</row>
    <row r="16" spans="1:14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</row>
    <row r="17" spans="1:11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</row>
    <row r="18" spans="1:11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</row>
    <row r="19" spans="1:11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</row>
    <row r="20" spans="1:11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</row>
    <row r="21" spans="1:11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</row>
    <row r="22" spans="1:11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</row>
    <row r="23" spans="1:11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</row>
    <row r="24" spans="1:11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</row>
    <row r="25" spans="1:11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</row>
    <row r="26" spans="1:11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</row>
    <row r="27" spans="1:11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</row>
    <row r="28" spans="1:11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</row>
    <row r="29" spans="1:11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</row>
    <row r="30" spans="1:11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</row>
    <row r="31" spans="1:11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</row>
    <row r="32" spans="1:11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>
        <v>1</v>
      </c>
      <c r="B41" s="4">
        <v>0.2</v>
      </c>
      <c r="C41">
        <v>200</v>
      </c>
      <c r="D41" s="2">
        <v>153</v>
      </c>
      <c r="E41" s="2">
        <v>4.0365000000000002</v>
      </c>
      <c r="F41" s="2" t="s">
        <v>977</v>
      </c>
      <c r="G41" s="2" t="s">
        <v>978</v>
      </c>
      <c r="H41" s="6">
        <v>43937</v>
      </c>
      <c r="I41" s="6">
        <v>51501</v>
      </c>
      <c r="J41" s="3"/>
      <c r="K41"/>
    </row>
    <row r="42" spans="1:11" x14ac:dyDescent="0.25">
      <c r="A42">
        <v>1</v>
      </c>
      <c r="B42" s="4">
        <v>0.25</v>
      </c>
      <c r="C42">
        <v>250</v>
      </c>
      <c r="D42" s="2">
        <v>153</v>
      </c>
      <c r="E42" s="2">
        <v>5.0456000000000003</v>
      </c>
      <c r="F42" s="2" t="s">
        <v>979</v>
      </c>
      <c r="G42" s="2" t="s">
        <v>980</v>
      </c>
      <c r="H42" s="6">
        <v>43937</v>
      </c>
      <c r="I42" s="6">
        <v>51501</v>
      </c>
      <c r="J42" s="3"/>
      <c r="K42"/>
    </row>
    <row r="43" spans="1:11" x14ac:dyDescent="0.25">
      <c r="A43">
        <v>1</v>
      </c>
      <c r="B43" s="4">
        <v>0.35</v>
      </c>
      <c r="C43">
        <v>350</v>
      </c>
      <c r="D43" s="2">
        <v>153</v>
      </c>
      <c r="E43" s="2">
        <v>6.9202000000000004</v>
      </c>
      <c r="F43" s="2" t="s">
        <v>981</v>
      </c>
      <c r="G43" s="2" t="s">
        <v>982</v>
      </c>
      <c r="H43" s="6">
        <v>43937</v>
      </c>
      <c r="I43" s="6">
        <v>51501</v>
      </c>
      <c r="J43" s="3"/>
      <c r="K43"/>
    </row>
    <row r="44" spans="1:11" x14ac:dyDescent="0.25">
      <c r="A44"/>
      <c r="B44" s="4"/>
      <c r="C44"/>
      <c r="E44"/>
      <c r="F44" s="5"/>
      <c r="G44"/>
      <c r="H44" s="6"/>
      <c r="I44" s="6"/>
      <c r="J44" s="3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 s="1" t="s">
        <v>0</v>
      </c>
      <c r="J46"/>
      <c r="K46"/>
    </row>
    <row r="47" spans="1:11" x14ac:dyDescent="0.25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11" x14ac:dyDescent="0.25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>
        <v>14.8307</v>
      </c>
      <c r="G48" s="5" t="s">
        <v>88</v>
      </c>
      <c r="H48" t="s">
        <v>89</v>
      </c>
      <c r="I48" s="6">
        <v>42128</v>
      </c>
      <c r="J48" s="6">
        <v>51501</v>
      </c>
      <c r="K48"/>
    </row>
    <row r="49" spans="1:11" x14ac:dyDescent="0.25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>
        <v>8.0717999999999996</v>
      </c>
      <c r="G49" s="5" t="s">
        <v>90</v>
      </c>
      <c r="H49" t="s">
        <v>91</v>
      </c>
      <c r="I49" s="6">
        <v>42083</v>
      </c>
      <c r="J49" s="6">
        <v>51501</v>
      </c>
      <c r="K49"/>
    </row>
    <row r="50" spans="1:11" x14ac:dyDescent="0.25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>
        <v>14.833500000000001</v>
      </c>
      <c r="G50" s="5" t="s">
        <v>92</v>
      </c>
      <c r="H50" t="s">
        <v>93</v>
      </c>
      <c r="I50" s="6">
        <v>42128</v>
      </c>
      <c r="J50" s="6">
        <v>51501</v>
      </c>
      <c r="K50"/>
    </row>
    <row r="51" spans="1:11" x14ac:dyDescent="0.25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>
        <v>1.4033</v>
      </c>
      <c r="G51" s="5" t="s">
        <v>94</v>
      </c>
      <c r="H51" t="s">
        <v>95</v>
      </c>
      <c r="I51" s="6">
        <v>42128</v>
      </c>
      <c r="J51" s="6">
        <v>51501</v>
      </c>
      <c r="K51"/>
    </row>
    <row r="52" spans="1:11" x14ac:dyDescent="0.25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>
        <v>12.1088</v>
      </c>
      <c r="G52" s="5" t="s">
        <v>96</v>
      </c>
      <c r="H52" t="s">
        <v>97</v>
      </c>
      <c r="I52" s="6">
        <v>42128</v>
      </c>
      <c r="J52" s="6">
        <v>51501</v>
      </c>
      <c r="K52"/>
    </row>
    <row r="53" spans="1:11" x14ac:dyDescent="0.25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>
        <v>22.246500000000001</v>
      </c>
      <c r="G53" s="5" t="s">
        <v>98</v>
      </c>
      <c r="H53" t="s">
        <v>99</v>
      </c>
      <c r="I53" s="6">
        <v>42128</v>
      </c>
      <c r="J53" s="6">
        <v>51501</v>
      </c>
      <c r="K53"/>
    </row>
    <row r="54" spans="1:11" x14ac:dyDescent="0.25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>
        <v>12.1088</v>
      </c>
      <c r="G54" s="5" t="s">
        <v>100</v>
      </c>
      <c r="H54" t="s">
        <v>101</v>
      </c>
      <c r="I54" s="6">
        <v>42128</v>
      </c>
      <c r="J54" s="6">
        <v>51501</v>
      </c>
      <c r="K54"/>
    </row>
    <row r="55" spans="1:11" x14ac:dyDescent="0.25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>
        <v>2.8066</v>
      </c>
      <c r="G55" s="5" t="s">
        <v>102</v>
      </c>
      <c r="H55" t="s">
        <v>103</v>
      </c>
      <c r="I55" s="6">
        <v>42128</v>
      </c>
      <c r="J55" s="6">
        <v>51501</v>
      </c>
      <c r="K55"/>
    </row>
    <row r="56" spans="1:11" x14ac:dyDescent="0.25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>
        <v>3.5087000000000002</v>
      </c>
      <c r="G56" s="5" t="s">
        <v>104</v>
      </c>
      <c r="H56" t="s">
        <v>105</v>
      </c>
      <c r="I56" s="6">
        <v>42128</v>
      </c>
      <c r="J56" s="6">
        <v>51501</v>
      </c>
      <c r="K56"/>
    </row>
    <row r="57" spans="1:11" x14ac:dyDescent="0.25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>
        <v>16.145600000000002</v>
      </c>
      <c r="G57" s="5" t="s">
        <v>106</v>
      </c>
      <c r="H57" t="s">
        <v>107</v>
      </c>
      <c r="I57" s="6">
        <v>42128</v>
      </c>
      <c r="J57" s="6">
        <v>51501</v>
      </c>
      <c r="K57"/>
    </row>
    <row r="58" spans="1:11" x14ac:dyDescent="0.25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>
        <v>2.3388</v>
      </c>
      <c r="G58" s="5" t="s">
        <v>108</v>
      </c>
      <c r="H58" t="s">
        <v>109</v>
      </c>
      <c r="I58" s="6">
        <v>42128</v>
      </c>
      <c r="J58" s="6">
        <v>51501</v>
      </c>
      <c r="K58"/>
    </row>
    <row r="59" spans="1:11" x14ac:dyDescent="0.25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>
        <v>2.8066</v>
      </c>
      <c r="G59" s="5" t="s">
        <v>110</v>
      </c>
      <c r="H59" t="s">
        <v>111</v>
      </c>
      <c r="I59" s="6">
        <v>42128</v>
      </c>
      <c r="J59" s="6">
        <v>51501</v>
      </c>
      <c r="K59"/>
    </row>
    <row r="60" spans="1:11" x14ac:dyDescent="0.25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>
        <v>4.6782000000000004</v>
      </c>
      <c r="G60" s="5" t="s">
        <v>112</v>
      </c>
      <c r="H60" t="s">
        <v>113</v>
      </c>
      <c r="I60" s="6">
        <v>42128</v>
      </c>
      <c r="J60" s="6">
        <v>51501</v>
      </c>
      <c r="K60"/>
    </row>
    <row r="61" spans="1:11" x14ac:dyDescent="0.25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>
        <v>6.6676000000000002</v>
      </c>
      <c r="G61" s="5" t="s">
        <v>114</v>
      </c>
      <c r="H61" t="s">
        <v>115</v>
      </c>
      <c r="I61" s="6">
        <v>42128</v>
      </c>
      <c r="J61" s="6">
        <v>51501</v>
      </c>
      <c r="K61"/>
    </row>
    <row r="62" spans="1:11" x14ac:dyDescent="0.25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>
        <v>16.145600000000002</v>
      </c>
      <c r="G62" s="5" t="s">
        <v>116</v>
      </c>
      <c r="H62" t="s">
        <v>117</v>
      </c>
      <c r="I62" s="6">
        <v>42128</v>
      </c>
      <c r="J62" s="6">
        <v>51501</v>
      </c>
    </row>
    <row r="63" spans="1:11" x14ac:dyDescent="0.25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>
        <v>5.8476999999999997</v>
      </c>
      <c r="G63" s="5" t="s">
        <v>118</v>
      </c>
      <c r="H63" t="s">
        <v>119</v>
      </c>
      <c r="I63" s="6">
        <v>42128</v>
      </c>
      <c r="J63" s="6">
        <v>51501</v>
      </c>
      <c r="K63" s="1"/>
    </row>
    <row r="64" spans="1:11" x14ac:dyDescent="0.25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>
        <v>20.182400000000001</v>
      </c>
      <c r="G64" s="5" t="s">
        <v>120</v>
      </c>
      <c r="H64" t="s">
        <v>121</v>
      </c>
      <c r="I64" s="6">
        <v>42128</v>
      </c>
      <c r="J64" s="6">
        <v>51501</v>
      </c>
    </row>
    <row r="65" spans="1:10" x14ac:dyDescent="0.25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>
        <v>6.2557999999999998</v>
      </c>
      <c r="G65" s="5" t="s">
        <v>122</v>
      </c>
      <c r="H65" t="s">
        <v>123</v>
      </c>
      <c r="I65" s="6">
        <v>42128</v>
      </c>
      <c r="J65" s="6">
        <v>51501</v>
      </c>
    </row>
    <row r="66" spans="1:10" x14ac:dyDescent="0.25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>
        <v>4.21</v>
      </c>
      <c r="G66" s="5" t="s">
        <v>124</v>
      </c>
      <c r="H66" t="s">
        <v>125</v>
      </c>
      <c r="I66" s="6">
        <v>42128</v>
      </c>
      <c r="J66" s="6">
        <v>51501</v>
      </c>
    </row>
    <row r="67" spans="1:10" x14ac:dyDescent="0.25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>
        <v>7.0174000000000003</v>
      </c>
      <c r="G67" s="5" t="s">
        <v>126</v>
      </c>
      <c r="H67" t="s">
        <v>127</v>
      </c>
      <c r="I67" s="6">
        <v>42128</v>
      </c>
      <c r="J67" s="6">
        <v>51501</v>
      </c>
    </row>
    <row r="68" spans="1:10" x14ac:dyDescent="0.25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>
        <v>4.6776999999999997</v>
      </c>
      <c r="G68" s="5" t="s">
        <v>128</v>
      </c>
      <c r="H68" t="s">
        <v>129</v>
      </c>
      <c r="I68" s="6">
        <v>42128</v>
      </c>
      <c r="J68" s="6">
        <v>51501</v>
      </c>
    </row>
    <row r="69" spans="1:10" x14ac:dyDescent="0.25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>
        <v>11.6952</v>
      </c>
      <c r="G69" s="5" t="s">
        <v>130</v>
      </c>
      <c r="H69" t="s">
        <v>131</v>
      </c>
      <c r="I69" s="6">
        <v>42128</v>
      </c>
      <c r="J69" s="6">
        <v>51501</v>
      </c>
    </row>
    <row r="70" spans="1:10" x14ac:dyDescent="0.25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>
        <v>4.6778000000000004</v>
      </c>
      <c r="G70" s="5" t="s">
        <v>132</v>
      </c>
      <c r="H70" t="s">
        <v>133</v>
      </c>
      <c r="I70" s="6">
        <v>42128</v>
      </c>
      <c r="J70" s="6">
        <v>51501</v>
      </c>
    </row>
    <row r="71" spans="1:10" x14ac:dyDescent="0.25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>
        <v>11.6952</v>
      </c>
      <c r="G71" s="5" t="s">
        <v>134</v>
      </c>
      <c r="H71" t="s">
        <v>135</v>
      </c>
      <c r="I71" s="6">
        <v>42128</v>
      </c>
      <c r="J71" s="6">
        <v>51501</v>
      </c>
    </row>
    <row r="72" spans="1:10" x14ac:dyDescent="0.25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>
        <v>8.42</v>
      </c>
      <c r="G72" s="5" t="s">
        <v>136</v>
      </c>
      <c r="H72" t="s">
        <v>137</v>
      </c>
      <c r="I72" s="6">
        <v>42128</v>
      </c>
      <c r="J72" s="6">
        <v>51501</v>
      </c>
    </row>
    <row r="73" spans="1:10" x14ac:dyDescent="0.25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>
        <v>16.8354</v>
      </c>
      <c r="G73" s="5" t="s">
        <v>138</v>
      </c>
      <c r="H73" t="s">
        <v>139</v>
      </c>
      <c r="I73" s="6">
        <v>42087</v>
      </c>
      <c r="J73" s="6">
        <v>51501</v>
      </c>
    </row>
    <row r="74" spans="1:10" x14ac:dyDescent="0.25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>
        <v>29.237400000000001</v>
      </c>
      <c r="G74" s="5" t="s">
        <v>140</v>
      </c>
      <c r="H74" t="s">
        <v>141</v>
      </c>
      <c r="I74" s="6">
        <v>42205</v>
      </c>
      <c r="J74" s="6">
        <v>51501</v>
      </c>
    </row>
    <row r="75" spans="1:10" x14ac:dyDescent="0.25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2">
        <v>7.0164</v>
      </c>
      <c r="G75" s="2" t="s">
        <v>971</v>
      </c>
      <c r="H75" s="2" t="s">
        <v>972</v>
      </c>
      <c r="I75" s="6">
        <v>43937</v>
      </c>
      <c r="J75" s="6">
        <v>51501</v>
      </c>
    </row>
    <row r="76" spans="1:10" x14ac:dyDescent="0.25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2">
        <v>9.3552</v>
      </c>
      <c r="G76" s="2" t="s">
        <v>973</v>
      </c>
      <c r="H76" s="2" t="s">
        <v>974</v>
      </c>
      <c r="I76" s="6">
        <v>43937</v>
      </c>
      <c r="J76" s="6">
        <v>51501</v>
      </c>
    </row>
    <row r="77" spans="1:10" x14ac:dyDescent="0.25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2">
        <v>4.6779999999999999</v>
      </c>
      <c r="G77" s="2" t="s">
        <v>975</v>
      </c>
      <c r="H77" s="2" t="s">
        <v>976</v>
      </c>
      <c r="I77" s="6">
        <v>43937</v>
      </c>
      <c r="J77" s="6">
        <v>51501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workbookViewId="0">
      <selection activeCell="M15" sqref="M15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16384" width="9.140625" style="2"/>
  </cols>
  <sheetData>
    <row r="1" spans="1:14" x14ac:dyDescent="0.25">
      <c r="A1" s="1" t="s">
        <v>0</v>
      </c>
      <c r="L1" s="2" t="s">
        <v>878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875</v>
      </c>
      <c r="M2" s="2" t="s">
        <v>876</v>
      </c>
      <c r="N2" s="2" t="s">
        <v>877</v>
      </c>
    </row>
    <row r="3" spans="1:1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</row>
    <row r="4" spans="1:1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</row>
    <row r="5" spans="1:1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</row>
    <row r="6" spans="1:1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</row>
    <row r="7" spans="1:1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</row>
    <row r="8" spans="1:1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</row>
    <row r="9" spans="1:1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</row>
    <row r="10" spans="1:1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</row>
    <row r="11" spans="1:1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</row>
    <row r="12" spans="1:1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</row>
    <row r="13" spans="1:1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</row>
    <row r="14" spans="1:1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</row>
    <row r="15" spans="1:1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</row>
    <row r="16" spans="1:1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</row>
    <row r="17" spans="1:11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</row>
    <row r="18" spans="1:11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</row>
    <row r="19" spans="1:11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</row>
    <row r="20" spans="1:11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</row>
    <row r="21" spans="1:11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</row>
    <row r="22" spans="1:11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</row>
    <row r="23" spans="1:11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</row>
    <row r="24" spans="1:11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</row>
    <row r="25" spans="1:11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</row>
    <row r="26" spans="1:11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11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11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11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11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11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11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51" spans="1:9" x14ac:dyDescent="0.25">
      <c r="A51" s="2" t="s">
        <v>224</v>
      </c>
    </row>
    <row r="52" spans="1:9" x14ac:dyDescent="0.25">
      <c r="A52">
        <v>2</v>
      </c>
      <c r="B52" s="4">
        <f t="shared" ref="B52:B73" si="1">C52/1000</f>
        <v>1</v>
      </c>
      <c r="C52">
        <v>1000</v>
      </c>
      <c r="D52" s="2">
        <v>95</v>
      </c>
      <c r="E52">
        <v>7.0122</v>
      </c>
      <c r="F52" s="5" t="s">
        <v>225</v>
      </c>
      <c r="G52" t="s">
        <v>226</v>
      </c>
      <c r="H52" s="6">
        <v>42128</v>
      </c>
      <c r="I52" s="6">
        <v>51501</v>
      </c>
    </row>
    <row r="53" spans="1:9" x14ac:dyDescent="0.25">
      <c r="A53">
        <v>2</v>
      </c>
      <c r="B53" s="4">
        <f t="shared" si="1"/>
        <v>0.1875</v>
      </c>
      <c r="C53">
        <v>187.5</v>
      </c>
      <c r="D53" s="2">
        <v>95</v>
      </c>
      <c r="E53">
        <v>1.8190999999999999</v>
      </c>
      <c r="F53" s="5" t="s">
        <v>227</v>
      </c>
      <c r="G53" t="s">
        <v>228</v>
      </c>
      <c r="H53" s="6">
        <v>42128</v>
      </c>
      <c r="I53" s="6">
        <v>51501</v>
      </c>
    </row>
    <row r="54" spans="1:9" x14ac:dyDescent="0.25">
      <c r="A54">
        <v>2</v>
      </c>
      <c r="B54" s="4">
        <f t="shared" si="1"/>
        <v>0.2</v>
      </c>
      <c r="C54">
        <v>200</v>
      </c>
      <c r="D54" s="2">
        <v>95</v>
      </c>
      <c r="E54">
        <v>1.9475</v>
      </c>
      <c r="F54" s="5" t="s">
        <v>229</v>
      </c>
      <c r="G54" t="s">
        <v>230</v>
      </c>
      <c r="H54" s="6">
        <v>42128</v>
      </c>
      <c r="I54" s="6">
        <v>51501</v>
      </c>
    </row>
    <row r="55" spans="1:9" x14ac:dyDescent="0.25">
      <c r="A55">
        <v>2</v>
      </c>
      <c r="B55" s="4">
        <f t="shared" si="1"/>
        <v>0.375</v>
      </c>
      <c r="C55">
        <v>375</v>
      </c>
      <c r="D55" s="2">
        <v>95</v>
      </c>
      <c r="E55">
        <v>3.6457000000000002</v>
      </c>
      <c r="F55" s="5" t="s">
        <v>231</v>
      </c>
      <c r="G55" t="s">
        <v>232</v>
      </c>
      <c r="H55" s="6">
        <v>42128</v>
      </c>
      <c r="I55" s="6">
        <v>51501</v>
      </c>
    </row>
    <row r="56" spans="1:9" x14ac:dyDescent="0.25">
      <c r="A56">
        <v>2</v>
      </c>
      <c r="B56" s="4">
        <f t="shared" si="1"/>
        <v>4.5</v>
      </c>
      <c r="C56">
        <v>4500</v>
      </c>
      <c r="D56" s="2">
        <v>95</v>
      </c>
      <c r="E56">
        <v>22.8109</v>
      </c>
      <c r="F56" s="5" t="s">
        <v>233</v>
      </c>
      <c r="G56" t="s">
        <v>234</v>
      </c>
      <c r="H56" s="6">
        <v>42128</v>
      </c>
      <c r="I56" s="6">
        <v>51501</v>
      </c>
    </row>
    <row r="57" spans="1:9" x14ac:dyDescent="0.25">
      <c r="A57">
        <v>2</v>
      </c>
      <c r="B57" s="4">
        <f t="shared" si="1"/>
        <v>0.75</v>
      </c>
      <c r="C57">
        <v>750</v>
      </c>
      <c r="D57" s="2">
        <v>95</v>
      </c>
      <c r="E57">
        <v>6.1266999999999996</v>
      </c>
      <c r="F57" s="5" t="s">
        <v>235</v>
      </c>
      <c r="G57" t="s">
        <v>236</v>
      </c>
      <c r="H57" s="6">
        <v>42128</v>
      </c>
      <c r="I57" s="6">
        <v>51501</v>
      </c>
    </row>
    <row r="58" spans="1:9" x14ac:dyDescent="0.25">
      <c r="A58">
        <v>3</v>
      </c>
      <c r="B58" s="4">
        <f t="shared" si="1"/>
        <v>0.2</v>
      </c>
      <c r="C58">
        <v>200</v>
      </c>
      <c r="D58" s="2">
        <v>95</v>
      </c>
      <c r="E58">
        <v>2.9087000000000001</v>
      </c>
      <c r="F58" s="5" t="s">
        <v>237</v>
      </c>
      <c r="G58" t="s">
        <v>238</v>
      </c>
      <c r="H58" s="6">
        <v>42128</v>
      </c>
      <c r="I58" s="6">
        <v>51501</v>
      </c>
    </row>
    <row r="59" spans="1:9" x14ac:dyDescent="0.25">
      <c r="A59">
        <v>3</v>
      </c>
      <c r="B59" s="4">
        <f t="shared" si="1"/>
        <v>0.25</v>
      </c>
      <c r="C59">
        <v>250</v>
      </c>
      <c r="D59" s="2">
        <v>95</v>
      </c>
      <c r="E59">
        <v>3.6465999999999998</v>
      </c>
      <c r="F59" s="5" t="s">
        <v>239</v>
      </c>
      <c r="G59" t="s">
        <v>240</v>
      </c>
      <c r="H59" s="6">
        <v>42689</v>
      </c>
      <c r="I59" s="6">
        <v>51501</v>
      </c>
    </row>
    <row r="60" spans="1:9" x14ac:dyDescent="0.25">
      <c r="A60">
        <v>3</v>
      </c>
      <c r="B60" s="4">
        <f t="shared" si="1"/>
        <v>0.375</v>
      </c>
      <c r="C60">
        <v>375</v>
      </c>
      <c r="D60" s="2">
        <v>95</v>
      </c>
      <c r="E60">
        <v>5.4688999999999997</v>
      </c>
      <c r="F60" s="5" t="s">
        <v>241</v>
      </c>
      <c r="G60" t="s">
        <v>242</v>
      </c>
      <c r="H60" s="6">
        <v>42128</v>
      </c>
      <c r="I60" s="6">
        <v>51501</v>
      </c>
    </row>
    <row r="61" spans="1:9" x14ac:dyDescent="0.25">
      <c r="A61">
        <v>3</v>
      </c>
      <c r="B61" s="4">
        <f t="shared" si="1"/>
        <v>0.05</v>
      </c>
      <c r="C61">
        <v>50</v>
      </c>
      <c r="D61" s="2">
        <v>95</v>
      </c>
      <c r="E61">
        <v>0.72799999999999998</v>
      </c>
      <c r="F61" s="5" t="s">
        <v>243</v>
      </c>
      <c r="G61" t="s">
        <v>244</v>
      </c>
      <c r="H61" s="6">
        <v>42128</v>
      </c>
      <c r="I61" s="6">
        <v>51501</v>
      </c>
    </row>
    <row r="62" spans="1:9" x14ac:dyDescent="0.25">
      <c r="A62">
        <v>3</v>
      </c>
      <c r="B62" s="4">
        <f t="shared" si="1"/>
        <v>0.75</v>
      </c>
      <c r="C62">
        <v>750</v>
      </c>
      <c r="D62" s="2">
        <v>95</v>
      </c>
      <c r="E62">
        <v>9.1902000000000008</v>
      </c>
      <c r="F62" s="5" t="s">
        <v>245</v>
      </c>
      <c r="G62" t="s">
        <v>246</v>
      </c>
      <c r="H62" s="6">
        <v>42128</v>
      </c>
      <c r="I62" s="6">
        <v>51501</v>
      </c>
    </row>
    <row r="63" spans="1:9" x14ac:dyDescent="0.25">
      <c r="A63">
        <v>4</v>
      </c>
      <c r="B63" s="4">
        <f t="shared" si="1"/>
        <v>0.187</v>
      </c>
      <c r="C63">
        <v>187</v>
      </c>
      <c r="D63" s="2">
        <v>95</v>
      </c>
      <c r="E63">
        <v>3.6381000000000001</v>
      </c>
      <c r="F63" s="5" t="s">
        <v>247</v>
      </c>
      <c r="G63" t="s">
        <v>248</v>
      </c>
      <c r="H63" s="6">
        <v>42128</v>
      </c>
      <c r="I63" s="6">
        <v>51501</v>
      </c>
    </row>
    <row r="64" spans="1:9" x14ac:dyDescent="0.25">
      <c r="A64">
        <v>4</v>
      </c>
      <c r="B64" s="4">
        <f t="shared" si="1"/>
        <v>0.1875</v>
      </c>
      <c r="C64">
        <v>187.5</v>
      </c>
      <c r="D64" s="2">
        <v>95</v>
      </c>
      <c r="E64">
        <v>3.6480999999999999</v>
      </c>
      <c r="F64" s="5" t="s">
        <v>249</v>
      </c>
      <c r="G64" t="s">
        <v>250</v>
      </c>
      <c r="H64" s="6">
        <v>42128</v>
      </c>
      <c r="I64" s="6">
        <v>51501</v>
      </c>
    </row>
    <row r="65" spans="1:9" x14ac:dyDescent="0.25">
      <c r="A65">
        <v>4</v>
      </c>
      <c r="B65" s="4">
        <f t="shared" si="1"/>
        <v>0.2</v>
      </c>
      <c r="C65">
        <v>200</v>
      </c>
      <c r="D65" s="2">
        <v>95</v>
      </c>
      <c r="E65">
        <v>3.8952</v>
      </c>
      <c r="F65" s="5" t="s">
        <v>251</v>
      </c>
      <c r="G65" t="s">
        <v>252</v>
      </c>
      <c r="H65" s="6">
        <v>42128</v>
      </c>
      <c r="I65" s="6">
        <v>51501</v>
      </c>
    </row>
    <row r="66" spans="1:9" x14ac:dyDescent="0.25">
      <c r="A66">
        <v>4</v>
      </c>
      <c r="B66" s="4">
        <f t="shared" si="1"/>
        <v>0.25</v>
      </c>
      <c r="C66">
        <v>250</v>
      </c>
      <c r="D66" s="2">
        <v>95</v>
      </c>
      <c r="E66">
        <v>4.8625999999999996</v>
      </c>
      <c r="F66" s="5" t="s">
        <v>253</v>
      </c>
      <c r="G66" t="s">
        <v>254</v>
      </c>
      <c r="H66" s="6">
        <v>42128</v>
      </c>
      <c r="I66" s="6">
        <v>51501</v>
      </c>
    </row>
    <row r="67" spans="1:9" x14ac:dyDescent="0.25">
      <c r="A67">
        <v>4</v>
      </c>
      <c r="B67" s="4">
        <f t="shared" si="1"/>
        <v>0.375</v>
      </c>
      <c r="C67">
        <v>375</v>
      </c>
      <c r="D67" s="2">
        <v>95</v>
      </c>
      <c r="E67">
        <v>7.2916999999999996</v>
      </c>
      <c r="F67" s="5" t="s">
        <v>255</v>
      </c>
      <c r="G67" t="s">
        <v>256</v>
      </c>
      <c r="H67" s="6">
        <v>42128</v>
      </c>
      <c r="I67" s="6">
        <v>51501</v>
      </c>
    </row>
    <row r="68" spans="1:9" x14ac:dyDescent="0.25">
      <c r="A68">
        <v>4</v>
      </c>
      <c r="B68" s="4">
        <f t="shared" si="1"/>
        <v>0.5</v>
      </c>
      <c r="C68">
        <v>500</v>
      </c>
      <c r="D68" s="2">
        <v>95</v>
      </c>
      <c r="E68">
        <v>9.7308000000000003</v>
      </c>
      <c r="F68" s="5" t="s">
        <v>257</v>
      </c>
      <c r="G68" t="s">
        <v>258</v>
      </c>
      <c r="H68" s="6">
        <v>42128</v>
      </c>
      <c r="I68" s="6">
        <v>51501</v>
      </c>
    </row>
    <row r="69" spans="1:9" x14ac:dyDescent="0.25">
      <c r="A69">
        <v>6</v>
      </c>
      <c r="B69" s="4">
        <f t="shared" si="1"/>
        <v>0.187</v>
      </c>
      <c r="C69">
        <v>187</v>
      </c>
      <c r="D69" s="2">
        <v>95</v>
      </c>
      <c r="E69">
        <v>5.4573</v>
      </c>
      <c r="F69" s="5" t="s">
        <v>259</v>
      </c>
      <c r="G69" t="s">
        <v>260</v>
      </c>
      <c r="H69" s="6">
        <v>42128</v>
      </c>
      <c r="I69" s="6">
        <v>51501</v>
      </c>
    </row>
    <row r="70" spans="1:9" x14ac:dyDescent="0.25">
      <c r="A70">
        <v>6</v>
      </c>
      <c r="B70" s="4">
        <f t="shared" si="1"/>
        <v>0.25</v>
      </c>
      <c r="C70">
        <v>250</v>
      </c>
      <c r="D70" s="2">
        <v>95</v>
      </c>
      <c r="E70">
        <v>7.2942</v>
      </c>
      <c r="F70" s="5" t="s">
        <v>261</v>
      </c>
      <c r="G70" t="s">
        <v>262</v>
      </c>
      <c r="H70" s="6">
        <v>42128</v>
      </c>
      <c r="I70" s="6">
        <v>51501</v>
      </c>
    </row>
    <row r="71" spans="1:9" x14ac:dyDescent="0.25">
      <c r="A71">
        <v>6</v>
      </c>
      <c r="B71" s="4">
        <f t="shared" si="1"/>
        <v>0.05</v>
      </c>
      <c r="C71">
        <v>50</v>
      </c>
      <c r="D71" s="2">
        <v>95</v>
      </c>
      <c r="E71">
        <v>1.4565999999999999</v>
      </c>
      <c r="F71" s="5" t="s">
        <v>263</v>
      </c>
      <c r="G71" t="s">
        <v>264</v>
      </c>
      <c r="H71" s="6">
        <v>42082</v>
      </c>
      <c r="I71" s="6">
        <v>51501</v>
      </c>
    </row>
    <row r="72" spans="1:9" x14ac:dyDescent="0.25">
      <c r="A72">
        <v>6</v>
      </c>
      <c r="B72" s="4">
        <f t="shared" si="1"/>
        <v>0.75</v>
      </c>
      <c r="C72">
        <v>750</v>
      </c>
      <c r="D72" s="2">
        <v>95</v>
      </c>
      <c r="E72">
        <v>18.38</v>
      </c>
      <c r="F72" s="5" t="s">
        <v>265</v>
      </c>
      <c r="G72" t="s">
        <v>266</v>
      </c>
      <c r="H72" s="6">
        <v>42128</v>
      </c>
      <c r="I72" s="6">
        <v>51501</v>
      </c>
    </row>
    <row r="73" spans="1:9" x14ac:dyDescent="0.25">
      <c r="A73">
        <v>12</v>
      </c>
      <c r="B73" s="4">
        <f t="shared" si="1"/>
        <v>0.05</v>
      </c>
      <c r="C73">
        <v>50</v>
      </c>
      <c r="D73" s="2">
        <v>95</v>
      </c>
      <c r="E73">
        <v>2.9125000000000001</v>
      </c>
      <c r="F73" s="5" t="s">
        <v>267</v>
      </c>
      <c r="G73" t="s">
        <v>268</v>
      </c>
      <c r="H73" s="6">
        <v>42128</v>
      </c>
      <c r="I7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9"/>
  <sheetViews>
    <sheetView workbookViewId="0">
      <selection activeCell="K45" sqref="K45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879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875</v>
      </c>
      <c r="Y2" t="s">
        <v>876</v>
      </c>
      <c r="Z2" t="s">
        <v>877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  <c r="L29">
        <v>12</v>
      </c>
      <c r="M29" s="4">
        <v>0.4</v>
      </c>
      <c r="N29">
        <v>400</v>
      </c>
      <c r="O29">
        <v>4.8000000000000007</v>
      </c>
      <c r="P29">
        <v>95</v>
      </c>
      <c r="Q29">
        <v>10.628</v>
      </c>
      <c r="R29" t="s">
        <v>881</v>
      </c>
      <c r="S29" t="s">
        <v>882</v>
      </c>
      <c r="T29" s="6">
        <v>43937</v>
      </c>
      <c r="U29" s="6">
        <v>51501</v>
      </c>
      <c r="V29" s="9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  <c r="L30">
        <v>4</v>
      </c>
      <c r="M30" s="4">
        <v>0.44</v>
      </c>
      <c r="N30">
        <v>440</v>
      </c>
      <c r="O30">
        <v>1.76</v>
      </c>
      <c r="P30">
        <v>95</v>
      </c>
      <c r="Q30">
        <v>5.2667000000000002</v>
      </c>
      <c r="R30" t="s">
        <v>883</v>
      </c>
      <c r="S30" t="s">
        <v>884</v>
      </c>
      <c r="T30" s="6">
        <v>43937</v>
      </c>
      <c r="U30" s="6">
        <v>51501</v>
      </c>
      <c r="V30" s="9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  <c r="L31">
        <v>4</v>
      </c>
      <c r="M31" s="4">
        <v>0.15</v>
      </c>
      <c r="N31">
        <v>150</v>
      </c>
      <c r="O31">
        <v>0.6</v>
      </c>
      <c r="P31">
        <v>95</v>
      </c>
      <c r="Q31">
        <v>1.7315</v>
      </c>
      <c r="R31" t="s">
        <v>885</v>
      </c>
      <c r="S31" t="s">
        <v>886</v>
      </c>
      <c r="T31" s="6">
        <v>43937</v>
      </c>
      <c r="U31" s="6">
        <v>51501</v>
      </c>
      <c r="V31" s="9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  <c r="L32">
        <v>4</v>
      </c>
      <c r="M32" s="4">
        <v>0.27</v>
      </c>
      <c r="N32">
        <v>270</v>
      </c>
      <c r="O32">
        <v>1.08</v>
      </c>
      <c r="P32">
        <v>95</v>
      </c>
      <c r="Q32">
        <v>3.2315999999999998</v>
      </c>
      <c r="R32" t="s">
        <v>887</v>
      </c>
      <c r="S32" t="s">
        <v>888</v>
      </c>
      <c r="T32" s="6">
        <v>43937</v>
      </c>
      <c r="U32" s="6">
        <v>51501</v>
      </c>
      <c r="V32" s="9"/>
    </row>
    <row r="33" spans="1:22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>
        <v>7.5477999999999996</v>
      </c>
      <c r="R33" t="s">
        <v>889</v>
      </c>
      <c r="S33" t="s">
        <v>890</v>
      </c>
      <c r="T33" s="6">
        <v>43937</v>
      </c>
      <c r="U33" s="6">
        <v>51501</v>
      </c>
      <c r="V33" s="9"/>
    </row>
    <row r="34" spans="1:22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>
        <v>5.6608000000000001</v>
      </c>
      <c r="R34" t="s">
        <v>891</v>
      </c>
      <c r="S34" t="s">
        <v>892</v>
      </c>
      <c r="T34" s="6">
        <v>43937</v>
      </c>
      <c r="U34" s="6">
        <v>51501</v>
      </c>
      <c r="V34" s="9"/>
    </row>
    <row r="35" spans="1:22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>
        <v>11.3217</v>
      </c>
      <c r="R35" t="s">
        <v>893</v>
      </c>
      <c r="S35" t="s">
        <v>894</v>
      </c>
      <c r="T35" s="6">
        <v>43937</v>
      </c>
      <c r="U35" s="6">
        <v>51501</v>
      </c>
      <c r="V35" s="9"/>
    </row>
    <row r="36" spans="1:22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>
        <v>22.6434</v>
      </c>
      <c r="R36" t="s">
        <v>895</v>
      </c>
      <c r="S36" t="s">
        <v>896</v>
      </c>
      <c r="T36" s="6">
        <v>43937</v>
      </c>
      <c r="U36" s="6">
        <v>51501</v>
      </c>
      <c r="V36" s="9"/>
    </row>
    <row r="37" spans="1:22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>
        <v>11.7887</v>
      </c>
      <c r="R37" t="s">
        <v>897</v>
      </c>
      <c r="S37" t="s">
        <v>898</v>
      </c>
      <c r="T37" s="6">
        <v>43937</v>
      </c>
      <c r="U37" s="6">
        <v>51501</v>
      </c>
      <c r="V37" s="9"/>
    </row>
    <row r="38" spans="1:22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  <c r="V38" s="9"/>
    </row>
    <row r="39" spans="1:22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  <c r="V39" s="9"/>
    </row>
    <row r="40" spans="1:22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  <c r="V40" s="9"/>
    </row>
    <row r="41" spans="1:22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  <c r="V41" s="9"/>
    </row>
    <row r="42" spans="1:22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  <c r="V42" s="9"/>
    </row>
    <row r="43" spans="1:22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  <c r="V43" s="9"/>
    </row>
    <row r="44" spans="1:22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  <c r="V44" s="9"/>
    </row>
    <row r="45" spans="1:22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  <c r="V45" s="9"/>
    </row>
    <row r="46" spans="1:22" x14ac:dyDescent="0.25">
      <c r="A46">
        <v>1</v>
      </c>
      <c r="B46" s="4">
        <v>0.37</v>
      </c>
      <c r="C46">
        <v>370</v>
      </c>
      <c r="D46">
        <v>95</v>
      </c>
      <c r="E46">
        <v>1.1077999999999999</v>
      </c>
      <c r="F46" t="s">
        <v>899</v>
      </c>
      <c r="G46" t="s">
        <v>900</v>
      </c>
      <c r="H46" s="6">
        <v>43937</v>
      </c>
      <c r="I46" s="6">
        <v>51501</v>
      </c>
      <c r="J46" s="12"/>
      <c r="V46" s="9"/>
    </row>
    <row r="47" spans="1:22" x14ac:dyDescent="0.25">
      <c r="A47">
        <v>1</v>
      </c>
      <c r="B47" s="4">
        <v>29.33</v>
      </c>
      <c r="C47">
        <v>29330</v>
      </c>
      <c r="D47">
        <v>95</v>
      </c>
      <c r="E47">
        <v>58.519599999999997</v>
      </c>
      <c r="F47" t="s">
        <v>901</v>
      </c>
      <c r="G47" t="s">
        <v>902</v>
      </c>
      <c r="H47" s="6">
        <v>43937</v>
      </c>
      <c r="I47" s="6">
        <v>51501</v>
      </c>
      <c r="J47" s="12"/>
    </row>
    <row r="48" spans="1:22" x14ac:dyDescent="0.25">
      <c r="A48">
        <v>1</v>
      </c>
      <c r="B48" s="4">
        <v>10</v>
      </c>
      <c r="C48">
        <v>10000</v>
      </c>
      <c r="D48">
        <v>95</v>
      </c>
      <c r="E48">
        <v>19.952000000000002</v>
      </c>
      <c r="F48" t="s">
        <v>903</v>
      </c>
      <c r="G48" t="s">
        <v>904</v>
      </c>
      <c r="H48" s="6">
        <v>43937</v>
      </c>
      <c r="I48" s="6">
        <v>51501</v>
      </c>
      <c r="J48" s="12"/>
    </row>
    <row r="49" spans="1:10" x14ac:dyDescent="0.25">
      <c r="A49">
        <v>1</v>
      </c>
      <c r="B49" s="4">
        <v>19</v>
      </c>
      <c r="C49">
        <v>19000</v>
      </c>
      <c r="D49">
        <v>95</v>
      </c>
      <c r="E49">
        <v>37.908499999999997</v>
      </c>
      <c r="F49" t="s">
        <v>905</v>
      </c>
      <c r="G49" t="s">
        <v>906</v>
      </c>
      <c r="H49" s="6">
        <v>43937</v>
      </c>
      <c r="I49" s="6">
        <v>51501</v>
      </c>
      <c r="J49" s="12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workbookViewId="0"/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7" max="57" width="29" bestFit="1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880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875</v>
      </c>
      <c r="BL2" t="s">
        <v>876</v>
      </c>
      <c r="BM2" t="s">
        <v>877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18.068999999999999</v>
      </c>
      <c r="AD14" t="s">
        <v>967</v>
      </c>
      <c r="AE14" s="2" t="s">
        <v>968</v>
      </c>
      <c r="AF14" s="6">
        <v>43937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A22">
        <v>1</v>
      </c>
      <c r="B22" s="4">
        <v>0.40400000000000003</v>
      </c>
      <c r="C22">
        <v>404</v>
      </c>
      <c r="D22">
        <v>75</v>
      </c>
      <c r="E22">
        <v>0.8417</v>
      </c>
      <c r="F22" t="s">
        <v>912</v>
      </c>
      <c r="G22" s="2" t="s">
        <v>913</v>
      </c>
      <c r="H22" s="6">
        <v>43937</v>
      </c>
      <c r="I22" s="6">
        <v>51501</v>
      </c>
      <c r="J22" t="s">
        <v>418</v>
      </c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3.5394000000000001</v>
      </c>
      <c r="BD31" t="s">
        <v>914</v>
      </c>
      <c r="BE31" s="2" t="s">
        <v>488</v>
      </c>
      <c r="BF31" s="6">
        <v>43937</v>
      </c>
      <c r="BG31" s="6">
        <v>51501</v>
      </c>
      <c r="BH31" t="s">
        <v>418</v>
      </c>
      <c r="BI31" s="9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3.7414000000000001</v>
      </c>
      <c r="BD32" t="s">
        <v>915</v>
      </c>
      <c r="BE32" s="2" t="s">
        <v>916</v>
      </c>
      <c r="BF32" s="6">
        <v>43937</v>
      </c>
      <c r="BG32" s="6">
        <v>51501</v>
      </c>
      <c r="BH32" t="s">
        <v>418</v>
      </c>
      <c r="BI32" s="9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3.3224</v>
      </c>
      <c r="BD33" t="s">
        <v>963</v>
      </c>
      <c r="BE33" s="2" t="s">
        <v>964</v>
      </c>
      <c r="BF33" s="6">
        <v>43937</v>
      </c>
      <c r="BG33" s="6">
        <v>51501</v>
      </c>
      <c r="BH33" t="s">
        <v>418</v>
      </c>
      <c r="BI33" s="9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>
        <v>4.8638000000000003</v>
      </c>
      <c r="AQ34" t="s">
        <v>917</v>
      </c>
      <c r="AR34" s="2" t="s">
        <v>918</v>
      </c>
      <c r="AS34" s="6">
        <v>43937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7.6973000000000003</v>
      </c>
      <c r="BD34" t="s">
        <v>965</v>
      </c>
      <c r="BE34" s="2" t="s">
        <v>966</v>
      </c>
      <c r="BF34" s="6">
        <v>43937</v>
      </c>
      <c r="BG34" s="6">
        <v>51501</v>
      </c>
      <c r="BH34" t="s">
        <v>418</v>
      </c>
      <c r="BI34" s="9"/>
    </row>
    <row r="35" spans="2:61" x14ac:dyDescent="0.25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>
        <v>15.6333</v>
      </c>
      <c r="AQ35" t="s">
        <v>929</v>
      </c>
      <c r="AR35" s="2" t="s">
        <v>930</v>
      </c>
      <c r="AS35" s="6">
        <v>43937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4.4240000000000004</v>
      </c>
      <c r="BD35" t="s">
        <v>919</v>
      </c>
      <c r="BE35" s="2" t="s">
        <v>920</v>
      </c>
      <c r="BF35" s="6">
        <v>43937</v>
      </c>
      <c r="BG35" s="6">
        <v>51501</v>
      </c>
      <c r="BH35" t="s">
        <v>418</v>
      </c>
      <c r="BI35" s="9"/>
    </row>
    <row r="36" spans="2:61" x14ac:dyDescent="0.25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>
        <v>14.039</v>
      </c>
      <c r="AQ36" t="s">
        <v>939</v>
      </c>
      <c r="AR36" s="2" t="s">
        <v>940</v>
      </c>
      <c r="AS36" s="6">
        <v>43937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5.9627999999999997</v>
      </c>
      <c r="BD36" t="s">
        <v>921</v>
      </c>
      <c r="BE36" s="2" t="s">
        <v>922</v>
      </c>
      <c r="BF36" s="6">
        <v>43937</v>
      </c>
      <c r="BG36" s="6">
        <v>51501</v>
      </c>
      <c r="BH36" t="s">
        <v>418</v>
      </c>
      <c r="BI36" s="9"/>
    </row>
    <row r="37" spans="2:61" x14ac:dyDescent="0.25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>
        <v>15.231999999999999</v>
      </c>
      <c r="AQ37" t="s">
        <v>941</v>
      </c>
      <c r="AR37" s="2" t="s">
        <v>942</v>
      </c>
      <c r="AS37" s="6">
        <v>43937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7.5528000000000004</v>
      </c>
      <c r="BD37" t="s">
        <v>923</v>
      </c>
      <c r="BE37" s="2" t="s">
        <v>924</v>
      </c>
      <c r="BF37" s="6">
        <v>43937</v>
      </c>
      <c r="BG37" s="6">
        <v>51501</v>
      </c>
      <c r="BH37" t="s">
        <v>418</v>
      </c>
      <c r="BI37" s="9"/>
    </row>
    <row r="38" spans="2:61" x14ac:dyDescent="0.25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>
        <v>13.1181</v>
      </c>
      <c r="AQ38" t="s">
        <v>945</v>
      </c>
      <c r="AR38" s="2" t="s">
        <v>946</v>
      </c>
      <c r="AS38" s="6">
        <v>43937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17.201699999999999</v>
      </c>
      <c r="BD38" t="s">
        <v>925</v>
      </c>
      <c r="BE38" s="2" t="s">
        <v>926</v>
      </c>
      <c r="BF38" s="6">
        <v>43937</v>
      </c>
      <c r="BG38" s="6">
        <v>51501</v>
      </c>
      <c r="BH38" t="s">
        <v>418</v>
      </c>
      <c r="BI38" s="9"/>
    </row>
    <row r="39" spans="2:61" x14ac:dyDescent="0.25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>
        <v>15.2936</v>
      </c>
      <c r="AQ39" t="s">
        <v>947</v>
      </c>
      <c r="AR39" s="2" t="s">
        <v>948</v>
      </c>
      <c r="AS39" s="6">
        <v>43937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5.4100999999999999</v>
      </c>
      <c r="BD39" t="s">
        <v>927</v>
      </c>
      <c r="BE39" s="2" t="s">
        <v>928</v>
      </c>
      <c r="BF39" s="6">
        <v>43937</v>
      </c>
      <c r="BG39" s="6">
        <v>51501</v>
      </c>
      <c r="BH39" t="s">
        <v>418</v>
      </c>
      <c r="BI39" s="9"/>
    </row>
    <row r="40" spans="2:61" x14ac:dyDescent="0.25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>
        <v>14.4642</v>
      </c>
      <c r="AQ40" t="s">
        <v>949</v>
      </c>
      <c r="AR40" s="2" t="s">
        <v>950</v>
      </c>
      <c r="AS40" s="6">
        <v>43937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21.6828</v>
      </c>
      <c r="BD40" t="s">
        <v>961</v>
      </c>
      <c r="BE40" s="2" t="s">
        <v>962</v>
      </c>
      <c r="BF40" s="6">
        <v>43937</v>
      </c>
      <c r="BG40" s="6">
        <v>51501</v>
      </c>
      <c r="BH40" t="s">
        <v>418</v>
      </c>
      <c r="BI40" s="9"/>
    </row>
    <row r="41" spans="2:61" x14ac:dyDescent="0.25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>
        <v>15.5556</v>
      </c>
      <c r="AQ41" t="s">
        <v>951</v>
      </c>
      <c r="AR41" s="2" t="s">
        <v>952</v>
      </c>
      <c r="AS41" s="6">
        <v>43937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12.82</v>
      </c>
      <c r="BD41" t="s">
        <v>969</v>
      </c>
      <c r="BE41" s="2" t="s">
        <v>970</v>
      </c>
      <c r="BF41" s="6">
        <v>43937</v>
      </c>
      <c r="BG41" s="6">
        <v>51501</v>
      </c>
      <c r="BH41" t="s">
        <v>418</v>
      </c>
      <c r="BI41" s="9"/>
    </row>
    <row r="42" spans="2:61" x14ac:dyDescent="0.25">
      <c r="M42">
        <v>1</v>
      </c>
      <c r="N42" s="4">
        <v>0.28399999999999997</v>
      </c>
      <c r="O42">
        <v>284</v>
      </c>
      <c r="P42">
        <v>75</v>
      </c>
      <c r="Q42">
        <v>0.5917</v>
      </c>
      <c r="R42" t="s">
        <v>908</v>
      </c>
      <c r="S42" s="2" t="s">
        <v>909</v>
      </c>
      <c r="T42" s="6">
        <v>43937</v>
      </c>
      <c r="U42" s="6">
        <v>51501</v>
      </c>
      <c r="V42" t="s">
        <v>421</v>
      </c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>
        <v>14.549200000000001</v>
      </c>
      <c r="AQ42" t="s">
        <v>953</v>
      </c>
      <c r="AR42" s="2" t="s">
        <v>954</v>
      </c>
      <c r="AS42" s="6">
        <v>43937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10.256</v>
      </c>
      <c r="BD42" t="s">
        <v>931</v>
      </c>
      <c r="BE42" s="2" t="s">
        <v>932</v>
      </c>
      <c r="BF42" s="6">
        <v>43937</v>
      </c>
      <c r="BG42" s="6">
        <v>51501</v>
      </c>
      <c r="BH42" t="s">
        <v>418</v>
      </c>
      <c r="BI42" s="9"/>
    </row>
    <row r="43" spans="2:61" x14ac:dyDescent="0.25">
      <c r="M43">
        <v>1</v>
      </c>
      <c r="N43" s="4">
        <v>0.34</v>
      </c>
      <c r="O43">
        <v>340</v>
      </c>
      <c r="P43">
        <v>75</v>
      </c>
      <c r="Q43">
        <v>0.70830000000000004</v>
      </c>
      <c r="R43" t="s">
        <v>910</v>
      </c>
      <c r="S43" s="2" t="s">
        <v>911</v>
      </c>
      <c r="T43" s="6">
        <v>43937</v>
      </c>
      <c r="U43" s="6">
        <v>51501</v>
      </c>
      <c r="V43" t="s">
        <v>421</v>
      </c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>
        <v>7.4950000000000001</v>
      </c>
      <c r="AQ43" t="s">
        <v>955</v>
      </c>
      <c r="AR43" s="2" t="s">
        <v>956</v>
      </c>
      <c r="AS43" s="6">
        <v>43937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31.372399999999999</v>
      </c>
      <c r="BD43" t="s">
        <v>933</v>
      </c>
      <c r="BE43" s="2" t="s">
        <v>934</v>
      </c>
      <c r="BF43" s="6">
        <v>43937</v>
      </c>
      <c r="BG43" s="6">
        <v>51501</v>
      </c>
      <c r="BH43" t="s">
        <v>418</v>
      </c>
      <c r="BI43" s="9"/>
    </row>
    <row r="44" spans="2:61" x14ac:dyDescent="0.25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>
        <v>7.4443999999999999</v>
      </c>
      <c r="AQ44" t="s">
        <v>957</v>
      </c>
      <c r="AR44" s="2" t="s">
        <v>958</v>
      </c>
      <c r="AS44" s="6">
        <v>43937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1.661</v>
      </c>
      <c r="BD44" t="s">
        <v>935</v>
      </c>
      <c r="BE44" s="2" t="s">
        <v>936</v>
      </c>
      <c r="BF44" s="6">
        <v>43937</v>
      </c>
      <c r="BG44" s="6">
        <v>51501</v>
      </c>
      <c r="BH44" t="s">
        <v>418</v>
      </c>
      <c r="BI44" s="9"/>
    </row>
    <row r="45" spans="2:61" x14ac:dyDescent="0.25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>
        <v>7.2275999999999998</v>
      </c>
      <c r="AQ45" t="s">
        <v>959</v>
      </c>
      <c r="AR45" s="2" t="s">
        <v>960</v>
      </c>
      <c r="AS45" s="6">
        <v>43937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15.159800000000001</v>
      </c>
      <c r="BD45" t="s">
        <v>937</v>
      </c>
      <c r="BE45" s="2" t="s">
        <v>938</v>
      </c>
      <c r="BF45" s="6">
        <v>43937</v>
      </c>
      <c r="BG45" s="6">
        <v>51501</v>
      </c>
      <c r="BH45" t="s">
        <v>418</v>
      </c>
      <c r="BI45" s="9"/>
    </row>
    <row r="46" spans="2:61" x14ac:dyDescent="0.25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15.214</v>
      </c>
      <c r="BD46" t="s">
        <v>943</v>
      </c>
      <c r="BE46" s="2" t="s">
        <v>944</v>
      </c>
      <c r="BF46" s="6">
        <v>43937</v>
      </c>
      <c r="BG46" s="6">
        <v>51501</v>
      </c>
      <c r="BH46" t="s">
        <v>418</v>
      </c>
      <c r="BI46" s="9"/>
    </row>
    <row r="47" spans="2:61" x14ac:dyDescent="0.25">
      <c r="N47" s="4"/>
      <c r="R47" s="5"/>
      <c r="T47" s="6"/>
      <c r="U47" s="6"/>
      <c r="AL47"/>
      <c r="AN47"/>
      <c r="BI47" s="9"/>
    </row>
    <row r="48" spans="2:61" x14ac:dyDescent="0.25">
      <c r="N48" s="4"/>
      <c r="R48" s="5"/>
      <c r="T48" s="6"/>
      <c r="U48" s="6"/>
      <c r="AL48"/>
      <c r="AN48"/>
    </row>
    <row r="49" spans="11:46" x14ac:dyDescent="0.25">
      <c r="K49"/>
      <c r="N49" s="4"/>
      <c r="R49" s="5"/>
      <c r="T49" s="6"/>
      <c r="U49" s="6"/>
      <c r="AL49"/>
      <c r="AN49"/>
      <c r="AT49" s="6"/>
    </row>
    <row r="50" spans="11:46" x14ac:dyDescent="0.25">
      <c r="K50"/>
      <c r="N50" s="4"/>
      <c r="R50" s="5"/>
      <c r="T50" s="6"/>
      <c r="U50" s="6"/>
      <c r="AL50"/>
      <c r="AN50"/>
    </row>
    <row r="51" spans="11:46" x14ac:dyDescent="0.25">
      <c r="K51"/>
      <c r="N51" s="4"/>
      <c r="R51" s="5"/>
      <c r="T51" s="6"/>
      <c r="U51" s="6"/>
      <c r="AL51"/>
      <c r="AN51"/>
    </row>
    <row r="52" spans="11:46" x14ac:dyDescent="0.25">
      <c r="K52"/>
      <c r="N52" s="4"/>
      <c r="R52" s="5"/>
      <c r="T52" s="6"/>
      <c r="U52" s="6"/>
      <c r="AL52"/>
      <c r="AN52"/>
    </row>
    <row r="53" spans="11:46" x14ac:dyDescent="0.25">
      <c r="K53"/>
      <c r="N53" s="4"/>
      <c r="R53" s="5"/>
      <c r="T53" s="6"/>
      <c r="U53" s="6"/>
      <c r="AL53"/>
      <c r="AN53"/>
    </row>
    <row r="54" spans="11:46" x14ac:dyDescent="0.25">
      <c r="K54"/>
      <c r="N54" s="4"/>
      <c r="R54" s="5"/>
      <c r="T54" s="6"/>
      <c r="U54" s="6"/>
      <c r="AL54"/>
      <c r="AN54"/>
    </row>
    <row r="55" spans="11:46" x14ac:dyDescent="0.25">
      <c r="K55"/>
      <c r="N55" s="4"/>
      <c r="R55" s="5"/>
      <c r="T55" s="6"/>
      <c r="U55" s="6"/>
      <c r="AL55"/>
      <c r="AN55"/>
    </row>
    <row r="56" spans="11:46" x14ac:dyDescent="0.25">
      <c r="K56"/>
      <c r="N56" s="4"/>
      <c r="R56" s="5"/>
      <c r="T56" s="6"/>
      <c r="U56" s="6"/>
      <c r="AL56"/>
      <c r="AN56"/>
    </row>
    <row r="57" spans="11:46" x14ac:dyDescent="0.25">
      <c r="K57"/>
      <c r="N57" s="4"/>
      <c r="R57" s="5"/>
      <c r="T57" s="6"/>
      <c r="U57" s="6"/>
      <c r="AL57"/>
      <c r="AN57"/>
    </row>
    <row r="58" spans="11:46" x14ac:dyDescent="0.25">
      <c r="K58"/>
      <c r="N58" s="4"/>
      <c r="R58" s="5"/>
      <c r="T58" s="6"/>
      <c r="U58" s="6"/>
      <c r="AL58"/>
      <c r="AN58"/>
    </row>
    <row r="59" spans="11:46" x14ac:dyDescent="0.25">
      <c r="K59"/>
      <c r="N59" s="4"/>
      <c r="R59" s="5"/>
      <c r="T59" s="6"/>
      <c r="U59" s="6"/>
      <c r="AL59"/>
      <c r="AN59"/>
    </row>
    <row r="60" spans="11:46" x14ac:dyDescent="0.25">
      <c r="K60"/>
      <c r="N60" s="4"/>
      <c r="R60" s="5"/>
      <c r="T60" s="6"/>
      <c r="U60" s="6"/>
      <c r="AL60"/>
      <c r="AN60"/>
    </row>
    <row r="61" spans="11:46" x14ac:dyDescent="0.25">
      <c r="K61"/>
      <c r="N61" s="4"/>
      <c r="R61" s="5"/>
      <c r="T61" s="6"/>
      <c r="U61" s="6"/>
      <c r="AL61"/>
      <c r="AN61"/>
    </row>
    <row r="62" spans="11:46" x14ac:dyDescent="0.25">
      <c r="K62"/>
      <c r="N62" s="4"/>
      <c r="R62" s="5"/>
      <c r="T62" s="6"/>
      <c r="U62" s="6"/>
    </row>
    <row r="63" spans="11:46" x14ac:dyDescent="0.25">
      <c r="K63"/>
      <c r="N63" s="4"/>
      <c r="R63" s="5"/>
      <c r="T63" s="6"/>
      <c r="U63" s="6"/>
    </row>
    <row r="64" spans="11:46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5" x14ac:dyDescent="0.25"/>
  <sheetData>
    <row r="1" spans="1:5" ht="15.75" thickBot="1" x14ac:dyDescent="0.3">
      <c r="A1" s="178" t="s">
        <v>676</v>
      </c>
      <c r="B1" s="179"/>
      <c r="C1" s="179"/>
      <c r="D1" s="179"/>
      <c r="E1" s="180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81" t="s">
        <v>681</v>
      </c>
      <c r="B4" s="19" t="s">
        <v>682</v>
      </c>
      <c r="C4" s="20"/>
      <c r="D4" s="20">
        <v>99</v>
      </c>
      <c r="E4" s="131">
        <v>116.26</v>
      </c>
    </row>
    <row r="5" spans="1:5" x14ac:dyDescent="0.25">
      <c r="A5" s="182"/>
      <c r="B5" s="21" t="s">
        <v>983</v>
      </c>
      <c r="C5" s="22">
        <v>100</v>
      </c>
      <c r="D5" s="22">
        <v>299</v>
      </c>
      <c r="E5" s="129">
        <v>95.12</v>
      </c>
    </row>
    <row r="6" spans="1:5" x14ac:dyDescent="0.25">
      <c r="A6" s="182"/>
      <c r="B6" s="21" t="s">
        <v>984</v>
      </c>
      <c r="C6" s="22">
        <v>300</v>
      </c>
      <c r="D6" s="22">
        <v>399</v>
      </c>
      <c r="E6" s="129">
        <v>79.27</v>
      </c>
    </row>
    <row r="7" spans="1:5" x14ac:dyDescent="0.25">
      <c r="A7" s="182"/>
      <c r="B7" s="21" t="s">
        <v>985</v>
      </c>
      <c r="C7" s="22">
        <v>400</v>
      </c>
      <c r="D7" s="22">
        <v>699</v>
      </c>
      <c r="E7" s="129">
        <v>73.98</v>
      </c>
    </row>
    <row r="8" spans="1:5" ht="15.75" thickBot="1" x14ac:dyDescent="0.3">
      <c r="A8" s="183"/>
      <c r="B8" s="21" t="s">
        <v>683</v>
      </c>
      <c r="C8" s="22">
        <v>700</v>
      </c>
      <c r="D8" s="22"/>
      <c r="E8" s="129">
        <v>69.81</v>
      </c>
    </row>
    <row r="9" spans="1:5" x14ac:dyDescent="0.25">
      <c r="A9" s="181" t="s">
        <v>684</v>
      </c>
      <c r="B9" s="19" t="s">
        <v>685</v>
      </c>
      <c r="C9" s="20"/>
      <c r="D9" s="23">
        <v>9999</v>
      </c>
      <c r="E9" s="131">
        <v>69.81</v>
      </c>
    </row>
    <row r="10" spans="1:5" x14ac:dyDescent="0.25">
      <c r="A10" s="182"/>
      <c r="B10" s="21" t="s">
        <v>986</v>
      </c>
      <c r="C10" s="24">
        <v>10000</v>
      </c>
      <c r="D10" s="24">
        <v>19999</v>
      </c>
      <c r="E10" s="129">
        <v>63.41</v>
      </c>
    </row>
    <row r="11" spans="1:5" ht="15.75" thickBot="1" x14ac:dyDescent="0.3">
      <c r="A11" s="183"/>
      <c r="B11" s="25" t="s">
        <v>686</v>
      </c>
      <c r="C11" s="26">
        <v>20000</v>
      </c>
      <c r="D11" s="27"/>
      <c r="E11" s="130">
        <v>58.13</v>
      </c>
    </row>
    <row r="12" spans="1:5" x14ac:dyDescent="0.25">
      <c r="A12" s="175" t="s">
        <v>687</v>
      </c>
      <c r="B12" s="19" t="s">
        <v>682</v>
      </c>
      <c r="C12" s="20"/>
      <c r="D12" s="20">
        <v>99</v>
      </c>
      <c r="E12" s="131">
        <v>422.75</v>
      </c>
    </row>
    <row r="13" spans="1:5" x14ac:dyDescent="0.25">
      <c r="A13" s="176"/>
      <c r="B13" s="21" t="s">
        <v>987</v>
      </c>
      <c r="C13" s="22">
        <v>100</v>
      </c>
      <c r="D13" s="22">
        <v>249</v>
      </c>
      <c r="E13" s="129">
        <v>95.12</v>
      </c>
    </row>
    <row r="14" spans="1:5" x14ac:dyDescent="0.25">
      <c r="A14" s="176"/>
      <c r="B14" s="21" t="s">
        <v>988</v>
      </c>
      <c r="C14" s="22">
        <v>250</v>
      </c>
      <c r="D14" s="22">
        <v>399</v>
      </c>
      <c r="E14" s="129">
        <v>79.27</v>
      </c>
    </row>
    <row r="15" spans="1:5" x14ac:dyDescent="0.25">
      <c r="A15" s="176"/>
      <c r="B15" s="21" t="s">
        <v>985</v>
      </c>
      <c r="C15" s="22">
        <v>400</v>
      </c>
      <c r="D15" s="22">
        <v>699</v>
      </c>
      <c r="E15" s="129">
        <v>73.98</v>
      </c>
    </row>
    <row r="16" spans="1:5" ht="15.75" thickBot="1" x14ac:dyDescent="0.3">
      <c r="A16" s="177"/>
      <c r="B16" s="25" t="s">
        <v>683</v>
      </c>
      <c r="C16" s="27">
        <v>700</v>
      </c>
      <c r="D16" s="27"/>
      <c r="E16" s="130">
        <v>69.81</v>
      </c>
    </row>
    <row r="17" spans="1:5" x14ac:dyDescent="0.25">
      <c r="A17" s="181" t="s">
        <v>688</v>
      </c>
      <c r="B17" s="19" t="s">
        <v>682</v>
      </c>
      <c r="C17" s="20"/>
      <c r="D17" s="20">
        <v>99</v>
      </c>
      <c r="E17" s="131">
        <v>137.38999999999999</v>
      </c>
    </row>
    <row r="18" spans="1:5" x14ac:dyDescent="0.25">
      <c r="A18" s="182"/>
      <c r="B18" s="21" t="s">
        <v>989</v>
      </c>
      <c r="C18" s="22">
        <v>100</v>
      </c>
      <c r="D18" s="22">
        <v>374</v>
      </c>
      <c r="E18" s="129">
        <v>100.4</v>
      </c>
    </row>
    <row r="19" spans="1:5" x14ac:dyDescent="0.25">
      <c r="A19" s="182"/>
      <c r="B19" s="21" t="s">
        <v>990</v>
      </c>
      <c r="C19" s="22">
        <v>375</v>
      </c>
      <c r="D19" s="22">
        <v>699</v>
      </c>
      <c r="E19" s="129">
        <v>73.98</v>
      </c>
    </row>
    <row r="20" spans="1:5" x14ac:dyDescent="0.25">
      <c r="A20" s="182"/>
      <c r="B20" s="21" t="s">
        <v>991</v>
      </c>
      <c r="C20" s="22">
        <v>700</v>
      </c>
      <c r="D20" s="24">
        <v>3999</v>
      </c>
      <c r="E20" s="129">
        <v>69.81</v>
      </c>
    </row>
    <row r="21" spans="1:5" ht="15.75" thickBot="1" x14ac:dyDescent="0.3">
      <c r="A21" s="183"/>
      <c r="B21" s="25" t="s">
        <v>689</v>
      </c>
      <c r="C21" s="26">
        <v>4000</v>
      </c>
      <c r="D21" s="27"/>
      <c r="E21" s="130">
        <v>58.13</v>
      </c>
    </row>
    <row r="22" spans="1:5" x14ac:dyDescent="0.25">
      <c r="A22" s="175" t="s">
        <v>690</v>
      </c>
      <c r="B22" s="19" t="s">
        <v>682</v>
      </c>
      <c r="C22" s="20"/>
      <c r="D22" s="20">
        <v>99</v>
      </c>
      <c r="E22" s="131">
        <v>211.38</v>
      </c>
    </row>
    <row r="23" spans="1:5" x14ac:dyDescent="0.25">
      <c r="A23" s="176"/>
      <c r="B23" s="21" t="s">
        <v>989</v>
      </c>
      <c r="C23" s="22">
        <v>100</v>
      </c>
      <c r="D23" s="22">
        <v>374</v>
      </c>
      <c r="E23" s="129">
        <v>100.4</v>
      </c>
    </row>
    <row r="24" spans="1:5" x14ac:dyDescent="0.25">
      <c r="A24" s="176"/>
      <c r="B24" s="21" t="s">
        <v>990</v>
      </c>
      <c r="C24" s="22">
        <v>375</v>
      </c>
      <c r="D24" s="22">
        <v>699</v>
      </c>
      <c r="E24" s="129">
        <v>73.98</v>
      </c>
    </row>
    <row r="25" spans="1:5" ht="15.75" thickBot="1" x14ac:dyDescent="0.3">
      <c r="A25" s="177"/>
      <c r="B25" s="25" t="s">
        <v>683</v>
      </c>
      <c r="C25" s="27">
        <v>700</v>
      </c>
      <c r="D25" s="27"/>
      <c r="E25" s="130">
        <v>69.81</v>
      </c>
    </row>
    <row r="26" spans="1:5" x14ac:dyDescent="0.25">
      <c r="A26" t="s">
        <v>691</v>
      </c>
      <c r="D26" s="28">
        <v>99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3999</v>
      </c>
    </row>
    <row r="30" spans="1:5" x14ac:dyDescent="0.25">
      <c r="C30" s="29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2019-12-12T16:32:09Z</cp:lastPrinted>
  <dcterms:created xsi:type="dcterms:W3CDTF">2017-01-25T15:18:40Z</dcterms:created>
  <dcterms:modified xsi:type="dcterms:W3CDTF">2021-11-25T17:19:35Z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