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always"/>
  <mc:AlternateContent xmlns:mc="http://schemas.openxmlformats.org/markup-compatibility/2006">
    <mc:Choice Requires="x15">
      <x15ac:absPath xmlns:x15ac="http://schemas.microsoft.com/office/spreadsheetml/2010/11/ac" url="https://mbllca-my.sharepoint.com/personal/jocelyn_santiago_mbll_ca/Documents/2021 Folder/Application Forms/"/>
    </mc:Choice>
  </mc:AlternateContent>
  <xr:revisionPtr revIDLastSave="919" documentId="8_{32406948-9A63-4D4C-A19F-9F0B93B4096E}" xr6:coauthVersionLast="46" xr6:coauthVersionMax="46" xr10:uidLastSave="{B273063E-BDB2-4019-8995-313C151EA236}"/>
  <workbookProtection workbookAlgorithmName="SHA-512" workbookHashValue="pBAFUlWYJ/oUFrUWvhw01POWUGOQukOGyk9WBKg9LqI45EQZrA1fvVuhBt4RFVlU1JWR0OL59Tg2KAbFXtcG4A==" workbookSaltValue="YakXLAzVEpZQrZ5JeP6Pmg==" workbookSpinCount="100000" lockStructure="1"/>
  <bookViews>
    <workbookView xWindow="-28920" yWindow="-2850" windowWidth="29040" windowHeight="15840" tabRatio="847" xr2:uid="{00000000-000D-0000-FFFF-FFFF00000000}"/>
  </bookViews>
  <sheets>
    <sheet name="Application" sheetId="8" r:id="rId1"/>
    <sheet name="Data Validation" sheetId="9" state="hidden" r:id="rId2"/>
    <sheet name="Classification" sheetId="10" state="hidden" r:id="rId3"/>
  </sheets>
  <externalReferences>
    <externalReference r:id="rId4"/>
    <externalReference r:id="rId5"/>
    <externalReference r:id="rId6"/>
  </externalReferences>
  <definedNames>
    <definedName name="Canada">'[1]Data Validation'!$AQ$2:$AQ$22</definedName>
    <definedName name="Duties">[1]!Table30[Duties]</definedName>
    <definedName name="International">'[1]Data Validation'!$AS$2:$AS$32</definedName>
    <definedName name="MBLL_Source_Point">'Data Validation'!$X$19:$X$21</definedName>
    <definedName name="Microbrewery">'[2]Data Validation'!#REF!</definedName>
    <definedName name="PL">'[2]Data Validation'!$K$2:$K$3</definedName>
    <definedName name="Private_Distribution">'Data Validation'!$B$54:$C$69</definedName>
    <definedName name="Shippers_Currency">Table5[Shippers Currency]</definedName>
    <definedName name="ShippingTerms">'[1]Data Validation'!$AO$2:$AO$4</definedName>
    <definedName name="U.S.A.">'Data Validation'!$R$2:$R$21</definedName>
    <definedName name="USA">'[3]Data Validation'!$Q$2:$Q$41</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8" l="1"/>
  <c r="C52" i="8"/>
  <c r="B50" i="8"/>
  <c r="B52" i="8"/>
  <c r="E7" i="8"/>
  <c r="E49" i="8"/>
  <c r="B48" i="8"/>
  <c r="F18" i="8"/>
  <c r="A66" i="8"/>
  <c r="E64" i="8"/>
  <c r="K4" i="8"/>
  <c r="K5" i="8"/>
  <c r="K6" i="8" a="1"/>
  <c r="K6" i="8" s="1"/>
  <c r="K8" i="8" a="1"/>
  <c r="K8" i="8" s="1"/>
  <c r="K9" i="8" a="1"/>
  <c r="K9" i="8" s="1"/>
  <c r="K10" i="8"/>
  <c r="I10" i="8"/>
  <c r="I11" i="8" s="1"/>
  <c r="B68" i="8"/>
  <c r="C67" i="8"/>
  <c r="A8" i="8"/>
  <c r="C8" i="8"/>
  <c r="A68" i="8"/>
  <c r="E58" i="8"/>
  <c r="D64" i="8"/>
  <c r="D63" i="8"/>
  <c r="D62" i="8"/>
  <c r="D61" i="8"/>
  <c r="A61" i="8"/>
  <c r="A60" i="8"/>
  <c r="A58" i="8"/>
  <c r="O7" i="8"/>
  <c r="N28" i="8"/>
  <c r="J52" i="8"/>
  <c r="J53" i="8"/>
  <c r="D53" i="8"/>
  <c r="E52" i="8"/>
  <c r="E51" i="8"/>
  <c r="E50" i="8"/>
  <c r="B47" i="8"/>
  <c r="J64" i="8"/>
  <c r="J63" i="8"/>
  <c r="J62" i="8"/>
  <c r="N25" i="8"/>
  <c r="B30" i="8"/>
  <c r="N22" i="8"/>
  <c r="A16" i="8"/>
  <c r="J57" i="8"/>
  <c r="J55" i="8"/>
  <c r="J56" i="8"/>
  <c r="J54" i="8"/>
  <c r="J61" i="8"/>
  <c r="J60" i="8"/>
  <c r="J59" i="8"/>
  <c r="J58" i="8"/>
  <c r="A17" i="8"/>
  <c r="D48" i="8"/>
  <c r="C48" i="8"/>
  <c r="N24" i="8"/>
  <c r="N21"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<sst xmlns="http://schemas.openxmlformats.org/spreadsheetml/2006/main" count="723" uniqueCount="625">
  <si>
    <t>Can</t>
  </si>
  <si>
    <t>Bottle</t>
  </si>
  <si>
    <t>Keg</t>
  </si>
  <si>
    <t>Container Type</t>
  </si>
  <si>
    <t>Canada</t>
  </si>
  <si>
    <t>International</t>
  </si>
  <si>
    <t>Yes</t>
  </si>
  <si>
    <t>CAD</t>
  </si>
  <si>
    <t>Quebec Zone 1 - Montreal/Pointe Claire</t>
  </si>
  <si>
    <t>Arkansas</t>
  </si>
  <si>
    <t>Argentina</t>
  </si>
  <si>
    <t>No</t>
  </si>
  <si>
    <t>AUD</t>
  </si>
  <si>
    <t>Quebec Zone 2 - Montreal/Wine Totes</t>
  </si>
  <si>
    <t>California - Modesto - Gallo</t>
  </si>
  <si>
    <t>EUR</t>
  </si>
  <si>
    <t>Quebec Zone 3 - SAQ &amp; Misc.</t>
  </si>
  <si>
    <t>California - American Canyon</t>
  </si>
  <si>
    <t>Australia (Exworks)</t>
  </si>
  <si>
    <t>NZD</t>
  </si>
  <si>
    <t>Quebec Zone 4 - Valleyfield</t>
  </si>
  <si>
    <t>Illinois</t>
  </si>
  <si>
    <t>Austria</t>
  </si>
  <si>
    <t>Ontario Zone 1 - Brampton-Bacardi</t>
  </si>
  <si>
    <t>Indiana</t>
  </si>
  <si>
    <t>Belgium</t>
  </si>
  <si>
    <t>GBP</t>
  </si>
  <si>
    <t>Ontario Zone 2 - Hamilton/Niagara</t>
  </si>
  <si>
    <t>Kentucky</t>
  </si>
  <si>
    <t xml:space="preserve">Chile </t>
  </si>
  <si>
    <t>USD</t>
  </si>
  <si>
    <t>Maine</t>
  </si>
  <si>
    <t>Czech Republic</t>
  </si>
  <si>
    <t>Ontario Zone 4 - Windsor/Walkerville, Corby</t>
  </si>
  <si>
    <t xml:space="preserve">Maryland </t>
  </si>
  <si>
    <t>Denmark</t>
  </si>
  <si>
    <t>Ontario Zone 5 - Winona/Grimsby</t>
  </si>
  <si>
    <t>Michigan</t>
  </si>
  <si>
    <t>France</t>
  </si>
  <si>
    <t>Ontario Zone 6 - Ontario Misc.</t>
  </si>
  <si>
    <t>Minnesota</t>
  </si>
  <si>
    <t>Germany (FCA,FOB)</t>
  </si>
  <si>
    <t xml:space="preserve">Missouri </t>
  </si>
  <si>
    <t>Germany (Exworks)</t>
  </si>
  <si>
    <t>Alberta Zone 2 - Calgary</t>
  </si>
  <si>
    <t>New Jersey</t>
  </si>
  <si>
    <t>Greece</t>
  </si>
  <si>
    <t>Alberta Zone 3 - Lethbridge</t>
  </si>
  <si>
    <t>New York</t>
  </si>
  <si>
    <t>Hungary</t>
  </si>
  <si>
    <t>B.C. Zone 1 - B.C Misc.</t>
  </si>
  <si>
    <t>Ohio</t>
  </si>
  <si>
    <t>Ireland</t>
  </si>
  <si>
    <t>B.C. Zone 2 - Oliver-Constellation</t>
  </si>
  <si>
    <t>Pennsylvania</t>
  </si>
  <si>
    <t>Italy</t>
  </si>
  <si>
    <t>B.C. Zone 3 - Vancouver/BCLDB, Misc.</t>
  </si>
  <si>
    <t>Tennessee</t>
  </si>
  <si>
    <t>Jamaica (FOB)</t>
  </si>
  <si>
    <t>B.C. Zone 4 - Vancouver-Mark Anthony</t>
  </si>
  <si>
    <t>Washington</t>
  </si>
  <si>
    <t>Jamaica (Exworks)</t>
  </si>
  <si>
    <t>Wisconsin</t>
  </si>
  <si>
    <t>Netherlands</t>
  </si>
  <si>
    <t>Atlantic Zone 1 - Atlantic Provinces</t>
  </si>
  <si>
    <t>*No Freight</t>
  </si>
  <si>
    <t>New Zealand</t>
  </si>
  <si>
    <t>Manitoba Zone 1 - WETT Sales Warehouse</t>
  </si>
  <si>
    <t>Poland</t>
  </si>
  <si>
    <t>Portugal (FOB,FCA)</t>
  </si>
  <si>
    <t>Portugal (Exworks)</t>
  </si>
  <si>
    <t>South Africa</t>
  </si>
  <si>
    <t>Spain (FOB, FCA)</t>
  </si>
  <si>
    <t>Spain (Exworks)</t>
  </si>
  <si>
    <t>Sweden (FOB)</t>
  </si>
  <si>
    <t>Sweden (Exworks)</t>
  </si>
  <si>
    <t>United Kingdom (FCA, FOB)</t>
  </si>
  <si>
    <t>United Kingdom (Exworks)</t>
  </si>
  <si>
    <t>Uruguay</t>
  </si>
  <si>
    <t>Australia (FCA &amp; FOB)</t>
  </si>
  <si>
    <t>Ontario Zone 3 - Toronto/Mississauga - Constellation</t>
  </si>
  <si>
    <t>Alberta Zone 1 - St. Albert/Edmonton</t>
  </si>
  <si>
    <t>B.C. Zone 5 - Hillebrand Westlink</t>
  </si>
  <si>
    <t>ITEM#</t>
  </si>
  <si>
    <t>SETUP BY DATE:</t>
  </si>
  <si>
    <t>LIST TYPE:</t>
  </si>
  <si>
    <t>PROMOTION/SPECIAL NOTES:</t>
  </si>
  <si>
    <t>IMAGE ATTACHED:</t>
  </si>
  <si>
    <t>New Listing Application:</t>
  </si>
  <si>
    <t>Change to Existing Listing:</t>
  </si>
  <si>
    <t>Type:</t>
  </si>
  <si>
    <t>BUYER #:</t>
  </si>
  <si>
    <t>Sub Type:</t>
  </si>
  <si>
    <t>ORDER BY:</t>
  </si>
  <si>
    <t>Shelf Life:</t>
  </si>
  <si>
    <t>UPC QUIZZED:</t>
  </si>
  <si>
    <t>QUANTITY:</t>
  </si>
  <si>
    <t>SCC QUIZZED:</t>
  </si>
  <si>
    <t>Full Product Name:</t>
  </si>
  <si>
    <t>DESCRIPTION 1 (MAX 30 CHARACTERS):</t>
  </si>
  <si>
    <t>Producer Name:</t>
  </si>
  <si>
    <t>DESCRIPTION 2 (MAX 30 CHARACTERS):</t>
  </si>
  <si>
    <t>SEARCH TEXT (MAX 17 CHARACTERS):</t>
  </si>
  <si>
    <t>Alcohol/volume:</t>
  </si>
  <si>
    <t>Container Type:</t>
  </si>
  <si>
    <t xml:space="preserve">Other Attributes: </t>
  </si>
  <si>
    <t>Container size (ml):</t>
  </si>
  <si>
    <t>Container Material:</t>
  </si>
  <si>
    <t>Single or Multipack:</t>
  </si>
  <si>
    <t>Closure Type:</t>
  </si>
  <si>
    <t>SHIPPING CASE DETAILS:</t>
  </si>
  <si>
    <t>Units per Shipping Case:</t>
  </si>
  <si>
    <t>SCC :</t>
  </si>
  <si>
    <t>Cases/Layer:</t>
  </si>
  <si>
    <t>Case weight (lbs):</t>
  </si>
  <si>
    <t>Kg</t>
  </si>
  <si>
    <t>Layers/Pallet:</t>
  </si>
  <si>
    <t>Empty weight (grams):</t>
  </si>
  <si>
    <t>Oz</t>
  </si>
  <si>
    <t>Full Pallet =</t>
  </si>
  <si>
    <t>cases</t>
  </si>
  <si>
    <t>WEBSITE INFORMATION:</t>
  </si>
  <si>
    <t>SHELF GROUP:</t>
  </si>
  <si>
    <t>FAMILY GROUP:</t>
  </si>
  <si>
    <t>PRODUCER:</t>
  </si>
  <si>
    <t>Tasting Notes (ex: aroma, taste identification, acidity, structure, texture, balance):</t>
  </si>
  <si>
    <t>TASTING NOTE REVISIONS (IF ANY):</t>
  </si>
  <si>
    <r>
      <t xml:space="preserve">Taste Profile </t>
    </r>
    <r>
      <rPr>
        <b/>
        <sz val="10"/>
        <color theme="1"/>
        <rFont val="Calibri"/>
        <family val="2"/>
      </rPr>
      <t xml:space="preserve">→ </t>
    </r>
    <r>
      <rPr>
        <b/>
        <sz val="10"/>
        <color theme="1"/>
        <rFont val="Calibri"/>
        <family val="2"/>
        <scheme val="minor"/>
      </rPr>
      <t>Body:</t>
    </r>
  </si>
  <si>
    <t>Flavour:</t>
  </si>
  <si>
    <t>IBU:</t>
  </si>
  <si>
    <t>CRAFT SCORE:</t>
  </si>
  <si>
    <t>CLASSIFICATION:</t>
  </si>
  <si>
    <t>MICRO LEVEL:</t>
  </si>
  <si>
    <t>UNIT COST:</t>
  </si>
  <si>
    <t>Microbrewery:</t>
  </si>
  <si>
    <t>SHIPPING DETAILS:</t>
  </si>
  <si>
    <t>U.S.A.</t>
  </si>
  <si>
    <t>SUPPLIER #:</t>
  </si>
  <si>
    <t>Address:</t>
  </si>
  <si>
    <t>CURRENCY:</t>
  </si>
  <si>
    <t>FREIGHT CODE:</t>
  </si>
  <si>
    <t>AGENT #:</t>
  </si>
  <si>
    <t>PAYMENT DETAILS:</t>
  </si>
  <si>
    <t xml:space="preserve">Indicate to whom MBLL is to make payment. If Agent is selected, a Letter of Authorization from the supplier must be on file for MBLL to issue payment.              
</t>
  </si>
  <si>
    <t>Payee:</t>
  </si>
  <si>
    <t>Payee/Supplier # (if known):</t>
  </si>
  <si>
    <t>City/Country:</t>
  </si>
  <si>
    <t>AGENT DETAILS:</t>
  </si>
  <si>
    <t>A letter of representation is required if not on file.</t>
  </si>
  <si>
    <t>Company:</t>
  </si>
  <si>
    <t>Phone Number:</t>
  </si>
  <si>
    <t>Contact Person:</t>
  </si>
  <si>
    <t>E-mail Address:</t>
  </si>
  <si>
    <t>SALES/MARKETING DETAILS:</t>
  </si>
  <si>
    <t>Projected 9L case Sales for 12 months:</t>
  </si>
  <si>
    <t>Comments:</t>
  </si>
  <si>
    <t>Total planned Marketing spend 12 months:</t>
  </si>
  <si>
    <t>CRAFT STYLE BEER CRITERIA:</t>
  </si>
  <si>
    <t>Please note, all information received below will be kept confidential and will only be used by Liquor &amp; Loterries for retail purposes and analytics.  If a section is left blank it will be scored zero.</t>
  </si>
  <si>
    <t>High Gravity:</t>
  </si>
  <si>
    <t>← Definition: A fully fermented beer which has had its alcoholic strength lowered significantly by dilution with water.</t>
  </si>
  <si>
    <t>Batch Size:</t>
  </si>
  <si>
    <t>Ingredient and Manufacturing Profile (a selection is required for each of the following sections):</t>
  </si>
  <si>
    <t>Grain:</t>
  </si>
  <si>
    <t>Sugaring Adjuncts:</t>
  </si>
  <si>
    <t>Hops:</t>
  </si>
  <si>
    <t>Flavouring:</t>
  </si>
  <si>
    <t>MBLL DISTRIBUTED BEER</t>
  </si>
  <si>
    <t>Type</t>
  </si>
  <si>
    <t>Subtype</t>
  </si>
  <si>
    <t>Package Material</t>
  </si>
  <si>
    <t>SingleMulti</t>
  </si>
  <si>
    <t>Closure Type</t>
  </si>
  <si>
    <t>Taste Profile:</t>
  </si>
  <si>
    <t>Duties</t>
  </si>
  <si>
    <t>Microbrewery</t>
  </si>
  <si>
    <t>Payee</t>
  </si>
  <si>
    <t>Shipping Terms</t>
  </si>
  <si>
    <t>Craft Style Criteria</t>
  </si>
  <si>
    <t>Country of Origin</t>
  </si>
  <si>
    <t>States</t>
  </si>
  <si>
    <t>Residual Sugar</t>
  </si>
  <si>
    <t>Low Alcohol &lt; 1.1% alc/vol</t>
  </si>
  <si>
    <t>Belgian</t>
  </si>
  <si>
    <t>Aluminum</t>
  </si>
  <si>
    <t>Bottle Cap</t>
  </si>
  <si>
    <t>Body</t>
  </si>
  <si>
    <t>Flavour</t>
  </si>
  <si>
    <t>Supplier</t>
  </si>
  <si>
    <t>(EXW) MBLL consolidator picks up at the supplier's warehouse</t>
  </si>
  <si>
    <t>High Gravity</t>
  </si>
  <si>
    <t>Batch Size</t>
  </si>
  <si>
    <t>Algeria</t>
  </si>
  <si>
    <t>Alabama</t>
  </si>
  <si>
    <t>Flavoured Beer</t>
  </si>
  <si>
    <t>Dark</t>
  </si>
  <si>
    <t>Glass- Clear</t>
  </si>
  <si>
    <t>Multipack</t>
  </si>
  <si>
    <t>Screw Top</t>
  </si>
  <si>
    <t>Light</t>
  </si>
  <si>
    <t>Hoppy</t>
  </si>
  <si>
    <t>Agent</t>
  </si>
  <si>
    <t>(FCA) Supplier delivers to MBLL consolidator warehouse</t>
  </si>
  <si>
    <t>&gt; 500 hL</t>
  </si>
  <si>
    <t>Antigua &amp; Barbuda</t>
  </si>
  <si>
    <t>Lager</t>
  </si>
  <si>
    <t>Flavoured</t>
  </si>
  <si>
    <t>Disposable Keg</t>
  </si>
  <si>
    <t>Glass - Coloured</t>
  </si>
  <si>
    <t>Sealer Top</t>
  </si>
  <si>
    <t>Balanced</t>
  </si>
  <si>
    <t>Tart</t>
  </si>
  <si>
    <t>(FOB) MBLL Warehouse, Winnipeg, MB</t>
  </si>
  <si>
    <t>251 - 500 hL</t>
  </si>
  <si>
    <t>Arizona</t>
  </si>
  <si>
    <t>Ale</t>
  </si>
  <si>
    <t>Plastic</t>
  </si>
  <si>
    <t>Spout</t>
  </si>
  <si>
    <t>Heavy</t>
  </si>
  <si>
    <t>Roasted</t>
  </si>
  <si>
    <t>(FOB) WETT Sales Warehouse, Winnipeg, MB</t>
  </si>
  <si>
    <t>101 - 250 hL</t>
  </si>
  <si>
    <t>Australia</t>
  </si>
  <si>
    <t>California</t>
  </si>
  <si>
    <t>Porter</t>
  </si>
  <si>
    <t>Pale</t>
  </si>
  <si>
    <t>Other</t>
  </si>
  <si>
    <t>Tab</t>
  </si>
  <si>
    <t>Other - Indicate below</t>
  </si>
  <si>
    <t>31 - 100 hL</t>
  </si>
  <si>
    <t>Colorado</t>
  </si>
  <si>
    <t>Stout</t>
  </si>
  <si>
    <t>Pilsner</t>
  </si>
  <si>
    <t>Malty</t>
  </si>
  <si>
    <t>11 - 30 hL</t>
  </si>
  <si>
    <t>Bahamas</t>
  </si>
  <si>
    <t>Conneticut</t>
  </si>
  <si>
    <t>Assortment/Taster Pack</t>
  </si>
  <si>
    <t>Spicy</t>
  </si>
  <si>
    <t>&lt; 10 hL</t>
  </si>
  <si>
    <t>Barbados</t>
  </si>
  <si>
    <t>Delaware</t>
  </si>
  <si>
    <t>Florida</t>
  </si>
  <si>
    <t>Wheat</t>
  </si>
  <si>
    <t>Belize</t>
  </si>
  <si>
    <t>Hawaii</t>
  </si>
  <si>
    <t>Bermuda</t>
  </si>
  <si>
    <t>Iowa</t>
  </si>
  <si>
    <t>Bosnia</t>
  </si>
  <si>
    <t>Idaho</t>
  </si>
  <si>
    <t>Brazil</t>
  </si>
  <si>
    <t>Bulgaria</t>
  </si>
  <si>
    <t>Kansas</t>
  </si>
  <si>
    <t>Chile</t>
  </si>
  <si>
    <t>China</t>
  </si>
  <si>
    <t>Louisiana</t>
  </si>
  <si>
    <t>Colombia</t>
  </si>
  <si>
    <t>Massachusetts</t>
  </si>
  <si>
    <t>Croatia</t>
  </si>
  <si>
    <t>Maryland</t>
  </si>
  <si>
    <t>Cuba</t>
  </si>
  <si>
    <t>Cyprus</t>
  </si>
  <si>
    <t>Missouri</t>
  </si>
  <si>
    <t>Dominican Republic</t>
  </si>
  <si>
    <t>Montana</t>
  </si>
  <si>
    <t>El Salvador</t>
  </si>
  <si>
    <t>North Carolina</t>
  </si>
  <si>
    <t>Estonia</t>
  </si>
  <si>
    <t>North Dakota</t>
  </si>
  <si>
    <t>Ethiopia</t>
  </si>
  <si>
    <t>New Hampshire</t>
  </si>
  <si>
    <t>Finland</t>
  </si>
  <si>
    <t>Nevada</t>
  </si>
  <si>
    <t>Germany</t>
  </si>
  <si>
    <t>Guatemala</t>
  </si>
  <si>
    <t>Oklahoma</t>
  </si>
  <si>
    <t>Guyana</t>
  </si>
  <si>
    <t>Oregon</t>
  </si>
  <si>
    <t>Haiti</t>
  </si>
  <si>
    <t>South Carolina</t>
  </si>
  <si>
    <t>Iceland</t>
  </si>
  <si>
    <t>India</t>
  </si>
  <si>
    <t>Texas</t>
  </si>
  <si>
    <t>Utah</t>
  </si>
  <si>
    <t>Israel</t>
  </si>
  <si>
    <t>Vermont</t>
  </si>
  <si>
    <t>Washington State</t>
  </si>
  <si>
    <t>Jamaica</t>
  </si>
  <si>
    <t>Japan</t>
  </si>
  <si>
    <t>Kazakhstan</t>
  </si>
  <si>
    <t>Kenya</t>
  </si>
  <si>
    <t>Laos</t>
  </si>
  <si>
    <t>Latvia</t>
  </si>
  <si>
    <t>Lebanon</t>
  </si>
  <si>
    <t>Lithuania</t>
  </si>
  <si>
    <t>Macedonia</t>
  </si>
  <si>
    <t>Martinique</t>
  </si>
  <si>
    <t>Mauritius</t>
  </si>
  <si>
    <t>Mexico</t>
  </si>
  <si>
    <t>Morocco</t>
  </si>
  <si>
    <t>Nicaragua</t>
  </si>
  <si>
    <t>North Korea</t>
  </si>
  <si>
    <t>Norway</t>
  </si>
  <si>
    <t>Panama</t>
  </si>
  <si>
    <t>Peru</t>
  </si>
  <si>
    <t>Philippines</t>
  </si>
  <si>
    <t>Portugal</t>
  </si>
  <si>
    <t>Puerto Rico</t>
  </si>
  <si>
    <t>Republic of Georgia</t>
  </si>
  <si>
    <t>Republic of Moldova</t>
  </si>
  <si>
    <t>Romania</t>
  </si>
  <si>
    <t>Russia</t>
  </si>
  <si>
    <t>Serbia &amp; Montenegro</t>
  </si>
  <si>
    <t>Singapore</t>
  </si>
  <si>
    <t>Slovakia</t>
  </si>
  <si>
    <t>Slovenia</t>
  </si>
  <si>
    <t>South Korea</t>
  </si>
  <si>
    <t>Spain</t>
  </si>
  <si>
    <t>Sri Lanka</t>
  </si>
  <si>
    <t>St. Lucia</t>
  </si>
  <si>
    <t>Sweden</t>
  </si>
  <si>
    <t>Switzerland</t>
  </si>
  <si>
    <t>Thailand</t>
  </si>
  <si>
    <t>Trinidad and Tobago</t>
  </si>
  <si>
    <t>Tunisia</t>
  </si>
  <si>
    <t>Turkey</t>
  </si>
  <si>
    <t>Ukraine</t>
  </si>
  <si>
    <t>United Kingdom</t>
  </si>
  <si>
    <t>Venezuela</t>
  </si>
  <si>
    <t>Vietnam</t>
  </si>
  <si>
    <t>Virgin Islands, British</t>
  </si>
  <si>
    <t>Virgin Islands, US</t>
  </si>
  <si>
    <t>West Indies</t>
  </si>
  <si>
    <t>Zimbabwe</t>
  </si>
  <si>
    <t>Microbrewery Level</t>
  </si>
  <si>
    <t>ITEM TYPE:</t>
  </si>
  <si>
    <t>ITEM SUBTYPE:</t>
  </si>
  <si>
    <t>REQUESTED DELIVERY DATE:</t>
  </si>
  <si>
    <t>COMMENTS:</t>
  </si>
  <si>
    <t>KG CONVERTED</t>
  </si>
  <si>
    <t>LBS/CASE</t>
  </si>
  <si>
    <t>DUTIES:</t>
  </si>
  <si>
    <t>Beer Classifications</t>
  </si>
  <si>
    <t>Effective May 1, 2017</t>
  </si>
  <si>
    <t>Size</t>
  </si>
  <si>
    <t>Less than or equal to Economy</t>
  </si>
  <si>
    <t>More than or equal to Deluxe</t>
  </si>
  <si>
    <t>Per Litre Economy</t>
  </si>
  <si>
    <t>Per Litre Deluxe</t>
  </si>
  <si>
    <t>Shippers Currency</t>
  </si>
  <si>
    <t>Canadian Dollar</t>
  </si>
  <si>
    <t>Euro €</t>
  </si>
  <si>
    <t>British Pound</t>
  </si>
  <si>
    <t>Australian Dollar</t>
  </si>
  <si>
    <t>New Zealand Dollar</t>
  </si>
  <si>
    <t>South Africa Rand</t>
  </si>
  <si>
    <t>Single</t>
  </si>
  <si>
    <t>Payee Name:</t>
  </si>
  <si>
    <t>Duty Paid - Sourced from Canada - Supplier pays duties</t>
  </si>
  <si>
    <t>CSB - All imported beer</t>
  </si>
  <si>
    <t>(8, 12 or 13 digits)</t>
  </si>
  <si>
    <t>Shipping container code (14 digits)</t>
  </si>
  <si>
    <t>&lt;10</t>
  </si>
  <si>
    <t>11-30</t>
  </si>
  <si>
    <t>31-100</t>
  </si>
  <si>
    <t>101-250</t>
  </si>
  <si>
    <t>251-500</t>
  </si>
  <si>
    <t>Grain/Gluten free</t>
  </si>
  <si>
    <t>Sugar Adjunct</t>
  </si>
  <si>
    <t>Hops</t>
  </si>
  <si>
    <t>Flavouring</t>
  </si>
  <si>
    <t>Deluxe</t>
  </si>
  <si>
    <t>Premium</t>
  </si>
  <si>
    <t>Core:</t>
  </si>
  <si>
    <t>Seasonal:</t>
  </si>
  <si>
    <t>Image Attached</t>
  </si>
  <si>
    <t>Complete Application</t>
  </si>
  <si>
    <t>UPC/EAN/GTIN:</t>
  </si>
  <si>
    <t>Country of Origin:</t>
  </si>
  <si>
    <t>Canadian 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</si>
  <si>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</si>
  <si>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</si>
  <si>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</si>
  <si>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</si>
  <si>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</si>
  <si>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</si>
  <si>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</si>
  <si>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</si>
  <si>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</si>
  <si>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</si>
  <si>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</si>
  <si>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</si>
  <si>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</si>
  <si>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Submit completed form to: categorymanagement@mbll.ca</t>
  </si>
  <si>
    <t>Economy</t>
  </si>
  <si>
    <t>Connecticut</t>
  </si>
  <si>
    <t>Column1</t>
  </si>
  <si>
    <t>Column2</t>
  </si>
  <si>
    <t>Column3</t>
  </si>
  <si>
    <t>States4</t>
  </si>
  <si>
    <t>SET-UP BY:</t>
  </si>
  <si>
    <t>PRICED &amp; VERIFIED BY:</t>
  </si>
  <si>
    <t>N/A</t>
  </si>
  <si>
    <t>IMAGE UPLOADED BY:</t>
  </si>
  <si>
    <t>PRODUCT MANAGEMENT COORDINATOR</t>
  </si>
  <si>
    <t>WEBSITE NAMING CONVENTION:</t>
  </si>
  <si>
    <t>SEASON:</t>
  </si>
  <si>
    <t>CATEGORY MANAGEMENT COORDINATOR SECTION</t>
  </si>
  <si>
    <t>Application Type:</t>
  </si>
  <si>
    <t>New Listing</t>
  </si>
  <si>
    <t>Beer- MBLL Distributed</t>
  </si>
  <si>
    <t>Lower Alcohol</t>
  </si>
  <si>
    <t>Ale - Alc 4.1 to 5.5</t>
  </si>
  <si>
    <t>Non-Alcoholic</t>
  </si>
  <si>
    <t>Lager - Alc 4.1 to 5.5</t>
  </si>
  <si>
    <t>Extra Light/Light-Alc 1.1 -4.0</t>
  </si>
  <si>
    <t>Malt Liquor - Alc 5.6 to 8.5</t>
  </si>
  <si>
    <t>Malt Based Cooler</t>
  </si>
  <si>
    <t>Porter - Alc 4.1 to 5.5</t>
  </si>
  <si>
    <t>Stout - Alc 4.1 to 5.5</t>
  </si>
  <si>
    <t>Strong/Extra Strong - Alc &gt;5.5</t>
  </si>
  <si>
    <t>ECONOMY-BEER</t>
  </si>
  <si>
    <t>PREMIUM-BEER</t>
  </si>
  <si>
    <t>DELUXE-BEER</t>
  </si>
  <si>
    <t>Currency:</t>
  </si>
  <si>
    <t>ATS</t>
  </si>
  <si>
    <t>Austrian Schilling</t>
  </si>
  <si>
    <t>Australian Dollars</t>
  </si>
  <si>
    <t>Canadian Dollars</t>
  </si>
  <si>
    <t>Euro</t>
  </si>
  <si>
    <t>Great Britain Pound</t>
  </si>
  <si>
    <t>JPY</t>
  </si>
  <si>
    <t>Japanese Yen</t>
  </si>
  <si>
    <t>US Dollars</t>
  </si>
  <si>
    <t>ZAR</t>
  </si>
  <si>
    <t>South African Rand</t>
  </si>
  <si>
    <t>OTHER</t>
  </si>
  <si>
    <t>BEER BADGE:</t>
  </si>
  <si>
    <t>Date:</t>
  </si>
  <si>
    <t>DE-ALCOHOLIZED BEER</t>
  </si>
  <si>
    <t>Minimum Order Quantity</t>
  </si>
  <si>
    <t>If product is replacing another, please indicate product and sku number:</t>
  </si>
  <si>
    <t>Please indicate sku number if product has been previously listed:</t>
  </si>
  <si>
    <r>
      <t xml:space="preserve">PRICING DETAILS: </t>
    </r>
    <r>
      <rPr>
        <b/>
        <sz val="10"/>
        <color theme="1"/>
        <rFont val="Calibri"/>
        <family val="2"/>
        <scheme val="minor"/>
      </rPr>
      <t>(Please use the appropriate Trial Pricing Calculators to calculate desired Pricing)</t>
    </r>
  </si>
  <si>
    <t>BEER 2021-02</t>
  </si>
  <si>
    <t>Csilla</t>
  </si>
  <si>
    <t>Linda</t>
  </si>
  <si>
    <t>Michelle</t>
  </si>
  <si>
    <t>Carly</t>
  </si>
  <si>
    <t>Melody</t>
  </si>
  <si>
    <t>Mike</t>
  </si>
  <si>
    <t>Cases</t>
  </si>
  <si>
    <t>PIB DATE:</t>
  </si>
  <si>
    <t>CATEGORY MANAGEMENT SPECIALIST SECTION</t>
  </si>
  <si>
    <t>Trial Pricing Calculator</t>
  </si>
  <si>
    <t>Replacement Brand</t>
  </si>
  <si>
    <t>Trade Out</t>
  </si>
  <si>
    <t>Ship Point Change</t>
  </si>
  <si>
    <t>Licensee Listing Only</t>
  </si>
  <si>
    <t>On Premise</t>
  </si>
  <si>
    <t>PRIVATELY DISTRIBUTED BEER</t>
  </si>
  <si>
    <t>CRAFT SCORE</t>
  </si>
  <si>
    <t>Beer- BDL</t>
  </si>
  <si>
    <t>Beer - Barn Hammer Brewing Co.</t>
  </si>
  <si>
    <t>Beer- Fort Garry</t>
  </si>
  <si>
    <t>Beer- Half Pints Brewing</t>
  </si>
  <si>
    <t>Beer- Minhas Creek Brewing</t>
  </si>
  <si>
    <t>Beer - Stone Angel Brewing Com</t>
  </si>
  <si>
    <t>Beer - Torque Brewing Company</t>
  </si>
  <si>
    <t>Beer - Little Brown Jug</t>
  </si>
  <si>
    <t>Beer- Wett Sales</t>
  </si>
  <si>
    <t>Beer - One Great City Brewing</t>
  </si>
  <si>
    <t>Beer - Nonsuch Brewing Co.</t>
  </si>
  <si>
    <t>Beer - Sookram's</t>
  </si>
  <si>
    <t>Beer - Oxus Brewing</t>
  </si>
  <si>
    <t>Beer - Kilter Brewing</t>
  </si>
  <si>
    <t>Beer - Brazen Hall</t>
  </si>
  <si>
    <t>Private_Distribution</t>
  </si>
  <si>
    <t>General List</t>
  </si>
  <si>
    <t>Buy Now</t>
  </si>
  <si>
    <t>Proprietary Listing</t>
  </si>
  <si>
    <t>Specialty-Core</t>
  </si>
  <si>
    <t>Specialty-Allocations</t>
  </si>
  <si>
    <t>Specialty-Fringe</t>
  </si>
  <si>
    <t>Seasonal Listing</t>
  </si>
  <si>
    <t>Distinctions</t>
  </si>
  <si>
    <t>Licensee Listing</t>
  </si>
  <si>
    <t>Non-Alcohol</t>
  </si>
  <si>
    <t>Spec.Order- Special Events</t>
  </si>
  <si>
    <t>SEASONAL:</t>
  </si>
  <si>
    <t>49th Parallel Group</t>
  </si>
  <si>
    <t>Brick Brewing</t>
  </si>
  <si>
    <t>Dead Frog</t>
  </si>
  <si>
    <t>AD Beverage (Wett Sales)</t>
  </si>
  <si>
    <t>AD Beverage (Fort Garry)</t>
  </si>
  <si>
    <t>New Manitoba Brewing</t>
  </si>
  <si>
    <t>Churchill Brewing Co.</t>
  </si>
  <si>
    <t>Central City</t>
  </si>
  <si>
    <t>Collective Arts</t>
  </si>
  <si>
    <t>Craft Beer Importers Canada</t>
  </si>
  <si>
    <t>Caribev Inc.</t>
  </si>
  <si>
    <t>Bushwakker Brewing Ltd</t>
  </si>
  <si>
    <t>Big Rock Brewery</t>
  </si>
  <si>
    <t>Champps Brew Inc.</t>
  </si>
  <si>
    <t>Diageo Canada Inc (UDV)</t>
  </si>
  <si>
    <t>Carlsberg Canada</t>
  </si>
  <si>
    <t>Ft. Garry Brewery</t>
  </si>
  <si>
    <t>F. James Specialty Brewing</t>
  </si>
  <si>
    <t>Kamloops Brewery Ltd.</t>
  </si>
  <si>
    <t>Krombacher Brauerei</t>
  </si>
  <si>
    <t>Half Pints Brewery Company Ltd</t>
  </si>
  <si>
    <t>Great Western Brewery</t>
  </si>
  <si>
    <t>La Brasserie &amp; McAuslan Brewin</t>
  </si>
  <si>
    <t>Granville Island Brewing Co.</t>
  </si>
  <si>
    <t>Garrison Brewing Company</t>
  </si>
  <si>
    <t>Labatt Brewing Co. Ltd.</t>
  </si>
  <si>
    <t>Lake of Bays Brewing Company</t>
  </si>
  <si>
    <t>Lake of the Woods Brewing Co.</t>
  </si>
  <si>
    <t>Fernie Brewing Company</t>
  </si>
  <si>
    <t>Barn Hammer Brewing Company</t>
  </si>
  <si>
    <t>Farmery Estate Beer</t>
  </si>
  <si>
    <t>Beau's All Natural Brewing Co</t>
  </si>
  <si>
    <t>Little Brown Jug Brewing Co.</t>
  </si>
  <si>
    <t>Brazen Hall Kitchen &amp; Brewery</t>
  </si>
  <si>
    <t>Ace Hill Beer Co.</t>
  </si>
  <si>
    <t>One Great City</t>
  </si>
  <si>
    <t>Grolsch Canada Inc</t>
  </si>
  <si>
    <t>McClelland Premium Imports</t>
  </si>
  <si>
    <t>Mill Street Brewery</t>
  </si>
  <si>
    <t>Minhas Creek Craft Brewing Co.</t>
  </si>
  <si>
    <t>Northam Beverages</t>
  </si>
  <si>
    <t>Muskoka Brewery</t>
  </si>
  <si>
    <t>Molson</t>
  </si>
  <si>
    <t>Moosehead Brewery</t>
  </si>
  <si>
    <t>Niagara Brewing Co.</t>
  </si>
  <si>
    <t>Labatt Brewing(Mike's Bev)</t>
  </si>
  <si>
    <t>Okanagan Spring Brewery</t>
  </si>
  <si>
    <t>Labatt Brewing Imports</t>
  </si>
  <si>
    <t>Paddock Wood Brewing</t>
  </si>
  <si>
    <t>Parallel 49 Brewing Company</t>
  </si>
  <si>
    <t>River City Brewing</t>
  </si>
  <si>
    <t>Phillips Brewing Co.</t>
  </si>
  <si>
    <t>PEG Beer Co.(inactive)</t>
  </si>
  <si>
    <t>RTD Canada dba Mike's Beverage</t>
  </si>
  <si>
    <t>Sam`s Real Rock Brewery</t>
  </si>
  <si>
    <t>Sage Mixology</t>
  </si>
  <si>
    <t>Postmark Brewing</t>
  </si>
  <si>
    <t>PEI Brewing</t>
  </si>
  <si>
    <t>Prestige Beverage Group</t>
  </si>
  <si>
    <t>McAuslan Brewing Inc</t>
  </si>
  <si>
    <t>October Brewing Ltd.</t>
  </si>
  <si>
    <t>Steam Whistle Brewing</t>
  </si>
  <si>
    <t>Molson Imports</t>
  </si>
  <si>
    <t>Star Brew Inc.</t>
  </si>
  <si>
    <t>Stroh Canada</t>
  </si>
  <si>
    <t>Steelback Brewery</t>
  </si>
  <si>
    <t>SABMiller Canada</t>
  </si>
  <si>
    <t>Sleeping Giant Brewing Co.</t>
  </si>
  <si>
    <t>Tree Brewing</t>
  </si>
  <si>
    <t>United Distributors of Canada</t>
  </si>
  <si>
    <t>Torque Brewing Co.</t>
  </si>
  <si>
    <t>Nonsuch Brewing (Nonsuch Dist)</t>
  </si>
  <si>
    <t>Magnotta Brewery</t>
  </si>
  <si>
    <t>Trans Canada Brewing Co.</t>
  </si>
  <si>
    <t>Mass Imports Ltd</t>
  </si>
  <si>
    <t>Corsaire Microbrasserie Inc</t>
  </si>
  <si>
    <t>Craft Collective</t>
  </si>
  <si>
    <t>Velosus Solutions</t>
  </si>
  <si>
    <t>Sookram's Brewing Company</t>
  </si>
  <si>
    <t>Apex Predator Brewing</t>
  </si>
  <si>
    <t>Oxus Brewing</t>
  </si>
  <si>
    <t>Northampton Brewing Company</t>
  </si>
  <si>
    <t>Wild Rose Brewery</t>
  </si>
  <si>
    <t>Post Game Brewing</t>
  </si>
  <si>
    <t>Wett Sales</t>
  </si>
  <si>
    <t>Stone Angel Brewing Company</t>
  </si>
  <si>
    <t>Junction Craft Brewing Inc.</t>
  </si>
  <si>
    <t>Lake Wilcox Brewing Company</t>
  </si>
  <si>
    <t>Triple Bogey Brewing</t>
  </si>
  <si>
    <t>Two Wolves Brewing Inc.</t>
  </si>
  <si>
    <t>Bobcaygeon Brewing Co. Ltd</t>
  </si>
  <si>
    <t>Brewsters Brewing Company</t>
  </si>
  <si>
    <t>District Brewing Co</t>
  </si>
  <si>
    <t>Untapped Trading</t>
  </si>
  <si>
    <t>Lost Craft</t>
  </si>
  <si>
    <t>Ravens Brewing Company Inc</t>
  </si>
  <si>
    <t>Glutenberg Craft Brewery</t>
  </si>
  <si>
    <t>Oshlag Brewing &amp; Distilling</t>
  </si>
  <si>
    <t>Grand River Brewing</t>
  </si>
  <si>
    <t>Nonsuch Brewing (Wett Dist)</t>
  </si>
  <si>
    <t>Elmhurst Golf &amp; Country Club</t>
  </si>
  <si>
    <t>Kilter Brewing</t>
  </si>
  <si>
    <t>Quidi Vidi Brewing Company</t>
  </si>
  <si>
    <t>Nonsuch Brewing (FG Dist)</t>
  </si>
  <si>
    <t>MJ Liquor Distribution</t>
  </si>
  <si>
    <t>Rendezvous Brewing Ltd</t>
  </si>
  <si>
    <t>Winnipeg Brew Werks</t>
  </si>
  <si>
    <t>Grain to Glass Brewing</t>
  </si>
  <si>
    <t>Devil May Care Brewing</t>
  </si>
  <si>
    <t>Bangarang Brewing</t>
  </si>
  <si>
    <t>Trapline Brewing</t>
  </si>
  <si>
    <t>Black Wheat Brewing</t>
  </si>
  <si>
    <t>La Shoppe Brewery</t>
  </si>
  <si>
    <t>Pile O'Bones Brewing Co.</t>
  </si>
  <si>
    <t xml:space="preserve">PRODUCT LISTING APPLICATION FORM </t>
  </si>
  <si>
    <t>Availability Date:</t>
  </si>
  <si>
    <t>Supplier's website address:</t>
  </si>
  <si>
    <t>BEER FORM (MBLL &amp; Private Distribution)</t>
  </si>
  <si>
    <t>V2021-02</t>
  </si>
  <si>
    <r>
      <t xml:space="preserve">PRODUCT INFORMATION:  </t>
    </r>
    <r>
      <rPr>
        <b/>
        <sz val="11"/>
        <color rgb="FF002060"/>
        <rFont val="Calibri"/>
        <family val="2"/>
        <scheme val="minor"/>
      </rPr>
      <t>IMPORTANT - Please ensure all fields are filled in before submitting</t>
    </r>
  </si>
  <si>
    <t>Minhas Sask Ventures Inc</t>
  </si>
  <si>
    <t>Minhas Mcro Brewery</t>
  </si>
  <si>
    <t>Good Neighbour Brewing Co</t>
  </si>
  <si>
    <t>MBLL_Source_Point</t>
  </si>
  <si>
    <t>&lt;--- Please note, a Lab Analysis might be required</t>
  </si>
  <si>
    <t>&lt;---Please note, a Lab Analysis might be required</t>
  </si>
  <si>
    <t>Does this product contain 4% or more  residual sugars?</t>
  </si>
  <si>
    <t>Does this contain caffeine?</t>
  </si>
  <si>
    <t>A high-resolution product image MUST accompany every application to be considered. Please provide the full label image and the bottle shot.</t>
  </si>
  <si>
    <t>Image &amp; Label Attached/Sent:</t>
  </si>
  <si>
    <t>PLEASE CHOOSE IF MBLL DISTRIBUTION OR            PRIVATE DISTRIBUTION:</t>
  </si>
  <si>
    <t xml:space="preserve">Important:  Appropriate Tabs will         appear after the selection.     </t>
  </si>
  <si>
    <t xml:space="preserve">(Kosher, Gift Box, Gluten Free, Fair Trade, Organic, Lower Alcohol, Non-Alcohol, etc.) </t>
  </si>
  <si>
    <t>PRODUCT LISTING APPLICATION FORM</t>
  </si>
  <si>
    <t>Image/Label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</si>
</sst>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quot;$&quot;#,##0.00"/>
    <numFmt numFmtId="168" formatCode="&quot;$&quot;#,##0"/>
    <numFmt numFmtId="169" formatCode="[$-409]d\-mmm\-yy;@"/>
    <numFmt numFmtId="170" formatCode="[$-409]mmmm\ d\,\ yyyy;@"/>
  </numFmts>
  <fonts count="6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theme="0"/>
      <name val="Calibri"/>
      <family val="2"/>
      <scheme val="minor"/>
    </font>
    <font>
      <i/>
      <sz val="9"/>
      <color theme="1"/>
      <name val="Calibri"/>
      <family val="2"/>
      <scheme val="minor"/>
    </font>
    <font>
      <sz val="8"/>
      <color theme="1"/>
      <name val="Calibri"/>
      <family val="2"/>
      <scheme val="minor"/>
    </font>
    <font>
      <sz val="11"/>
      <color rgb="FFFF0000"/>
      <name val="Calibri"/>
      <family val="2"/>
      <scheme val="minor"/>
    </font>
    <font>
      <sz val="8"/>
      <color rgb="FF000000"/>
      <name val="Tahoma"/>
      <family val="2"/>
    </font>
    <font>
      <b/>
      <sz val="14"/>
      <name val="Calibri"/>
      <family val="2"/>
      <scheme val="minor"/>
    </font>
    <font>
      <b/>
      <sz val="10"/>
      <name val="Calibri"/>
      <family val="2"/>
      <scheme val="minor"/>
    </font>
    <font>
      <i/>
      <sz val="9"/>
      <color theme="1"/>
      <name val="Calibri"/>
      <family val="2"/>
    </font>
    <font>
      <i/>
      <sz val="9"/>
      <name val="Calibri"/>
      <family val="2"/>
      <scheme val="minor"/>
    </font>
    <font>
      <u/>
      <sz val="11"/>
      <color theme="10"/>
      <name val="Calibri"/>
      <family val="2"/>
      <scheme val="minor"/>
    </font>
    <font>
      <b/>
      <sz val="10"/>
      <color theme="1"/>
      <name val="Calibri"/>
      <family val="2"/>
    </font>
    <font>
      <b/>
      <sz val="14"/>
      <color theme="0"/>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6"/>
      <color theme="1"/>
      <name val="Calibri"/>
      <family val="2"/>
      <scheme val="minor"/>
    </font>
    <font>
      <b/>
      <sz val="14"/>
      <color theme="1"/>
      <name val="Calibri"/>
      <family val="2"/>
      <scheme val="minor"/>
    </font>
    <font>
      <b/>
      <sz val="10"/>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1"/>
      <color theme="1"/>
      <name val="Calibri"/>
      <family val="2"/>
    </font>
    <font>
      <b/>
      <sz val="18"/>
      <color theme="3"/>
      <name val="Cambria"/>
      <family val="2"/>
      <scheme val="major"/>
    </font>
    <font>
      <sz val="11"/>
      <color rgb="FF9C6500"/>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b/>
      <sz val="9"/>
      <color theme="1"/>
      <name val="Calibri"/>
      <family val="2"/>
      <scheme val="minor"/>
    </font>
    <font>
      <b/>
      <sz val="10"/>
      <color theme="9" tint="-0.499984740745262"/>
      <name val="Calibri"/>
      <family val="2"/>
      <scheme val="minor"/>
    </font>
    <font>
      <sz val="10.5"/>
      <color theme="1"/>
      <name val="Calibri"/>
      <family val="2"/>
      <scheme val="minor"/>
    </font>
    <font>
      <b/>
      <sz val="11"/>
      <color rgb="FFC00000"/>
      <name val="Calibri"/>
      <family val="2"/>
      <scheme val="minor"/>
    </font>
    <font>
      <b/>
      <i/>
      <sz val="9"/>
      <color rgb="FFC00000"/>
      <name val="Calibri"/>
      <family val="2"/>
      <scheme val="minor"/>
    </font>
    <font>
      <b/>
      <i/>
      <sz val="8"/>
      <color theme="1"/>
      <name val="Calibri"/>
      <family val="2"/>
      <scheme val="minor"/>
    </font>
    <font>
      <b/>
      <sz val="11"/>
      <color rgb="FF002060"/>
      <name val="Calibri"/>
      <family val="2"/>
      <scheme val="minor"/>
    </font>
    <font>
      <b/>
      <sz val="11"/>
      <color rgb="FFC00000"/>
      <name val="Wingdings"/>
      <charset val="2"/>
    </font>
    <font>
      <sz val="10"/>
      <color theme="1"/>
      <name val="Wingdings"/>
      <charset val="2"/>
    </font>
    <font>
      <b/>
      <i/>
      <sz val="8"/>
      <color rgb="FF002060"/>
      <name val="Calibri"/>
      <family val="2"/>
      <scheme val="minor"/>
    </font>
    <font>
      <b/>
      <sz val="16"/>
      <name val="Calibri"/>
      <family val="2"/>
      <scheme val="minor"/>
    </font>
    <font>
      <sz val="9"/>
      <color theme="1"/>
      <name val="Calibri"/>
      <family val="2"/>
      <scheme val="minor"/>
    </font>
    <font>
      <b/>
      <sz val="10"/>
      <color rgb="FF002060"/>
      <name val="Calibri"/>
      <family val="2"/>
      <scheme val="minor"/>
    </font>
    <font>
      <b/>
      <sz val="10"/>
      <color rgb="FFC00000"/>
      <name val="Calibri"/>
      <family val="2"/>
      <scheme val="minor"/>
    </font>
    <font>
      <b/>
      <i/>
      <sz val="9"/>
      <color rgb="FFFF0000"/>
      <name val="Calibri"/>
      <family val="2"/>
      <scheme val="minor"/>
    </font>
    <font>
      <b/>
      <sz val="15"/>
      <color theme="0"/>
      <name val="Calibri"/>
      <family val="2"/>
      <scheme val="minor"/>
    </font>
    <font>
      <b/>
      <i/>
      <sz val="14"/>
      <color theme="0"/>
      <name val="Calibri"/>
      <family val="2"/>
      <scheme val="minor"/>
    </font>
  </fonts>
  <fills count="6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
      <patternFill patternType="solid">
        <fgColor rgb="FF00206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3" tint="0.79998168889431442"/>
        <bgColor indexed="64"/>
      </patternFill>
    </fill>
    <fill>
      <patternFill patternType="solid">
        <fgColor theme="0" tint="-0.499984740745262"/>
        <bgColor indexed="64"/>
      </patternFill>
    </fill>
  </fills>
  <borders count="7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indexed="8"/>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auto="1"/>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indexed="64"/>
      </right>
      <top style="medium">
        <color auto="1"/>
      </top>
      <bottom style="double">
        <color indexed="64"/>
      </bottom>
      <diagonal/>
    </border>
    <border>
      <left/>
      <right style="medium">
        <color indexed="64"/>
      </right>
      <top/>
      <bottom style="thin">
        <color auto="1"/>
      </bottom>
      <diagonal/>
    </border>
  </borders>
  <cellStyleXfs count="821">
    <xf numFmtId="0" fontId="0" fillId="0" borderId="0"/>
    <xf numFmtId="44" fontId="1" fillId="0" borderId="0" applyFont="0" applyFill="0" applyBorder="0" applyAlignment="0" applyProtection="0"/>
    <xf numFmtId="0" fontId="4" fillId="0" borderId="0"/>
    <xf numFmtId="0" fontId="4"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xf numFmtId="0" fontId="28" fillId="0" borderId="31" applyNumberFormat="0" applyFill="0" applyAlignment="0" applyProtection="0"/>
    <xf numFmtId="0" fontId="29" fillId="0" borderId="32" applyNumberFormat="0" applyFill="0" applyAlignment="0" applyProtection="0"/>
    <xf numFmtId="0" fontId="30" fillId="0" borderId="33" applyNumberFormat="0" applyFill="0" applyAlignment="0" applyProtection="0"/>
    <xf numFmtId="0" fontId="30" fillId="0" borderId="0" applyNumberFormat="0" applyFill="0" applyBorder="0" applyAlignment="0" applyProtection="0"/>
    <xf numFmtId="0" fontId="31" fillId="9" borderId="0" applyNumberFormat="0" applyBorder="0" applyAlignment="0" applyProtection="0"/>
    <xf numFmtId="0" fontId="32" fillId="10" borderId="0" applyNumberFormat="0" applyBorder="0" applyAlignment="0" applyProtection="0"/>
    <xf numFmtId="0" fontId="33" fillId="12" borderId="34" applyNumberFormat="0" applyAlignment="0" applyProtection="0"/>
    <xf numFmtId="0" fontId="34" fillId="13" borderId="35" applyNumberFormat="0" applyAlignment="0" applyProtection="0"/>
    <xf numFmtId="0" fontId="35" fillId="13" borderId="34" applyNumberFormat="0" applyAlignment="0" applyProtection="0"/>
    <xf numFmtId="0" fontId="36" fillId="0" borderId="36" applyNumberFormat="0" applyFill="0" applyAlignment="0" applyProtection="0"/>
    <xf numFmtId="0" fontId="2" fillId="14" borderId="37" applyNumberFormat="0" applyAlignment="0" applyProtection="0"/>
    <xf numFmtId="0" fontId="13" fillId="0" borderId="0" applyNumberFormat="0" applyFill="0" applyBorder="0" applyAlignment="0" applyProtection="0"/>
    <xf numFmtId="0" fontId="37" fillId="0" borderId="0" applyNumberFormat="0" applyFill="0" applyBorder="0" applyAlignment="0" applyProtection="0"/>
    <xf numFmtId="0" fontId="3" fillId="0" borderId="39" applyNumberFormat="0" applyFill="0" applyAlignment="0" applyProtection="0"/>
    <xf numFmtId="0" fontId="3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9" fillId="0" borderId="0"/>
    <xf numFmtId="0" fontId="1" fillId="0" borderId="0"/>
    <xf numFmtId="43" fontId="39" fillId="0" borderId="0" applyFont="0" applyFill="0" applyBorder="0" applyAlignment="0" applyProtection="0"/>
    <xf numFmtId="44" fontId="39" fillId="0" borderId="0" applyFont="0" applyFill="0" applyBorder="0" applyAlignment="0" applyProtection="0"/>
    <xf numFmtId="0" fontId="4" fillId="0" borderId="0"/>
    <xf numFmtId="44"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48"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49"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46"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50"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51"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52"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53"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5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5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50"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6"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41" borderId="0" applyNumberFormat="0" applyBorder="0" applyAlignment="0" applyProtection="0"/>
    <xf numFmtId="0" fontId="35" fillId="13" borderId="34" applyNumberFormat="0" applyAlignment="0" applyProtection="0"/>
    <xf numFmtId="0" fontId="35" fillId="13" borderId="34" applyNumberFormat="0" applyAlignment="0" applyProtection="0"/>
    <xf numFmtId="0" fontId="35" fillId="13" borderId="34" applyNumberFormat="0" applyAlignment="0" applyProtection="0"/>
    <xf numFmtId="0" fontId="35" fillId="13" borderId="34" applyNumberFormat="0" applyAlignment="0" applyProtection="0"/>
    <xf numFmtId="0" fontId="35" fillId="13" borderId="34" applyNumberFormat="0" applyAlignment="0" applyProtection="0"/>
    <xf numFmtId="0" fontId="35" fillId="13" borderId="34" applyNumberFormat="0" applyAlignment="0" applyProtection="0"/>
    <xf numFmtId="0" fontId="43" fillId="44" borderId="34" applyNumberFormat="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42" borderId="0" applyNumberFormat="0" applyBorder="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44" fillId="0" borderId="40"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29" fillId="0" borderId="32" applyNumberFormat="0" applyFill="0" applyAlignment="0" applyProtection="0"/>
    <xf numFmtId="0" fontId="45" fillId="0" borderId="41"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46" fillId="0" borderId="42"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33" fillId="12" borderId="34" applyNumberFormat="0" applyAlignment="0" applyProtection="0"/>
    <xf numFmtId="0" fontId="33" fillId="12" borderId="34" applyNumberFormat="0" applyAlignment="0" applyProtection="0"/>
    <xf numFmtId="0" fontId="33" fillId="12" borderId="34" applyNumberFormat="0" applyAlignment="0" applyProtection="0"/>
    <xf numFmtId="0" fontId="33" fillId="12" borderId="34" applyNumberFormat="0" applyAlignment="0" applyProtection="0"/>
    <xf numFmtId="0" fontId="33" fillId="12" borderId="34" applyNumberFormat="0" applyAlignment="0" applyProtection="0"/>
    <xf numFmtId="0" fontId="33" fillId="12" borderId="34" applyNumberFormat="0" applyAlignment="0" applyProtection="0"/>
    <xf numFmtId="0" fontId="33" fillId="44" borderId="34" applyNumberFormat="0" applyAlignment="0" applyProtection="0"/>
    <xf numFmtId="0" fontId="36" fillId="0" borderId="36" applyNumberFormat="0" applyFill="0" applyAlignment="0" applyProtection="0"/>
    <xf numFmtId="0" fontId="36" fillId="0" borderId="36" applyNumberFormat="0" applyFill="0" applyAlignment="0" applyProtection="0"/>
    <xf numFmtId="0" fontId="36" fillId="0" borderId="36" applyNumberFormat="0" applyFill="0" applyAlignment="0" applyProtection="0"/>
    <xf numFmtId="0" fontId="36" fillId="0" borderId="36" applyNumberFormat="0" applyFill="0" applyAlignment="0" applyProtection="0"/>
    <xf numFmtId="0" fontId="36" fillId="0" borderId="36" applyNumberFormat="0" applyFill="0" applyAlignment="0" applyProtection="0"/>
    <xf numFmtId="0" fontId="36" fillId="0" borderId="36" applyNumberFormat="0" applyFill="0" applyAlignment="0" applyProtection="0"/>
    <xf numFmtId="0" fontId="47" fillId="0" borderId="43" applyNumberFormat="0" applyFill="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8" fillId="11" borderId="0" applyNumberFormat="0" applyBorder="0" applyAlignment="0" applyProtection="0"/>
    <xf numFmtId="0" fontId="4" fillId="0" borderId="0"/>
    <xf numFmtId="0" fontId="4" fillId="0" borderId="0"/>
    <xf numFmtId="0" fontId="4" fillId="0" borderId="0"/>
    <xf numFmtId="0" fontId="1" fillId="0" borderId="0"/>
    <xf numFmtId="0" fontId="4" fillId="0" borderId="0"/>
    <xf numFmtId="0" fontId="4" fillId="0" borderId="0"/>
    <xf numFmtId="0" fontId="39"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49" fillId="15" borderId="38" applyNumberFormat="0" applyFont="0" applyAlignment="0" applyProtection="0"/>
    <xf numFmtId="0" fontId="49" fillId="15" borderId="38" applyNumberFormat="0" applyFont="0" applyAlignment="0" applyProtection="0"/>
    <xf numFmtId="0" fontId="34" fillId="13" borderId="35" applyNumberFormat="0" applyAlignment="0" applyProtection="0"/>
    <xf numFmtId="0" fontId="34" fillId="13" borderId="35" applyNumberFormat="0" applyAlignment="0" applyProtection="0"/>
    <xf numFmtId="0" fontId="34" fillId="13" borderId="35" applyNumberFormat="0" applyAlignment="0" applyProtection="0"/>
    <xf numFmtId="0" fontId="34" fillId="13" borderId="35" applyNumberFormat="0" applyAlignment="0" applyProtection="0"/>
    <xf numFmtId="0" fontId="34" fillId="13" borderId="35" applyNumberFormat="0" applyAlignment="0" applyProtection="0"/>
    <xf numFmtId="0" fontId="34" fillId="13" borderId="35" applyNumberFormat="0" applyAlignment="0" applyProtection="0"/>
    <xf numFmtId="0" fontId="34" fillId="44" borderId="35"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3" fillId="0" borderId="39" applyNumberFormat="0" applyFill="0" applyAlignment="0" applyProtection="0"/>
    <xf numFmtId="0" fontId="3" fillId="0" borderId="39" applyNumberFormat="0" applyFill="0" applyAlignment="0" applyProtection="0"/>
    <xf numFmtId="0" fontId="3" fillId="0" borderId="39" applyNumberFormat="0" applyFill="0" applyAlignment="0" applyProtection="0"/>
    <xf numFmtId="0" fontId="3" fillId="0" borderId="39" applyNumberFormat="0" applyFill="0" applyAlignment="0" applyProtection="0"/>
    <xf numFmtId="0" fontId="3" fillId="0" borderId="39" applyNumberFormat="0" applyFill="0" applyAlignment="0" applyProtection="0"/>
    <xf numFmtId="0" fontId="3" fillId="0" borderId="39" applyNumberFormat="0" applyFill="0" applyAlignment="0" applyProtection="0"/>
    <xf numFmtId="0" fontId="3" fillId="0" borderId="44" applyNumberFormat="0" applyFill="0" applyAlignment="0" applyProtection="0"/>
    <xf numFmtId="0" fontId="1" fillId="0" borderId="0"/>
    <xf numFmtId="0" fontId="1" fillId="0" borderId="0"/>
    <xf numFmtId="0" fontId="41" fillId="0" borderId="0" applyNumberFormat="0" applyFill="0" applyBorder="0" applyAlignment="0" applyProtection="0"/>
    <xf numFmtId="0" fontId="42" fillId="11"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8" fillId="35" borderId="0" applyNumberFormat="0" applyBorder="0" applyAlignment="0" applyProtection="0"/>
    <xf numFmtId="0" fontId="38" fillId="39" borderId="0" applyNumberFormat="0" applyBorder="0" applyAlignment="0" applyProtection="0"/>
    <xf numFmtId="0" fontId="1" fillId="0" borderId="0"/>
    <xf numFmtId="0" fontId="1" fillId="15" borderId="38" applyNumberFormat="0" applyFont="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44" fontId="3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40" fillId="0" borderId="0"/>
    <xf numFmtId="0" fontId="28" fillId="0" borderId="31" applyNumberFormat="0" applyFill="0" applyAlignment="0" applyProtection="0"/>
    <xf numFmtId="0" fontId="29" fillId="0" borderId="32" applyNumberFormat="0" applyFill="0" applyAlignment="0" applyProtection="0"/>
    <xf numFmtId="0" fontId="30" fillId="0" borderId="33" applyNumberFormat="0" applyFill="0" applyAlignment="0" applyProtection="0"/>
    <xf numFmtId="0" fontId="30" fillId="0" borderId="0" applyNumberFormat="0" applyFill="0" applyBorder="0" applyAlignment="0" applyProtection="0"/>
    <xf numFmtId="0" fontId="31" fillId="9" borderId="0" applyNumberFormat="0" applyBorder="0" applyAlignment="0" applyProtection="0"/>
    <xf numFmtId="0" fontId="32" fillId="10" borderId="0" applyNumberFormat="0" applyBorder="0" applyAlignment="0" applyProtection="0"/>
    <xf numFmtId="0" fontId="42" fillId="11" borderId="0" applyNumberFormat="0" applyBorder="0" applyAlignment="0" applyProtection="0"/>
    <xf numFmtId="0" fontId="33" fillId="12" borderId="34" applyNumberFormat="0" applyAlignment="0" applyProtection="0"/>
    <xf numFmtId="0" fontId="34" fillId="13" borderId="35" applyNumberFormat="0" applyAlignment="0" applyProtection="0"/>
    <xf numFmtId="0" fontId="35" fillId="13" borderId="34" applyNumberFormat="0" applyAlignment="0" applyProtection="0"/>
    <xf numFmtId="0" fontId="36" fillId="0" borderId="36" applyNumberFormat="0" applyFill="0" applyAlignment="0" applyProtection="0"/>
    <xf numFmtId="0" fontId="2" fillId="14" borderId="37" applyNumberFormat="0" applyAlignment="0" applyProtection="0"/>
    <xf numFmtId="0" fontId="13" fillId="0" borderId="0" applyNumberFormat="0" applyFill="0" applyBorder="0" applyAlignment="0" applyProtection="0"/>
    <xf numFmtId="0" fontId="37" fillId="0" borderId="0" applyNumberFormat="0" applyFill="0" applyBorder="0" applyAlignment="0" applyProtection="0"/>
    <xf numFmtId="0" fontId="3" fillId="0" borderId="39" applyNumberFormat="0" applyFill="0" applyAlignment="0" applyProtection="0"/>
    <xf numFmtId="0" fontId="3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8" fillId="39" borderId="0" applyNumberFormat="0" applyBorder="0" applyAlignment="0" applyProtection="0"/>
    <xf numFmtId="0" fontId="1" fillId="0" borderId="0"/>
    <xf numFmtId="0" fontId="1" fillId="15" borderId="3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44"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165" fontId="39" fillId="0" borderId="0" applyFont="0" applyFill="0" applyBorder="0" applyAlignment="0" applyProtection="0"/>
    <xf numFmtId="164" fontId="39" fillId="0" borderId="0" applyFont="0" applyFill="0" applyBorder="0" applyAlignment="0" applyProtection="0"/>
    <xf numFmtId="0" fontId="4" fillId="0" borderId="0"/>
    <xf numFmtId="0" fontId="1" fillId="0" borderId="0"/>
    <xf numFmtId="0" fontId="1" fillId="0" borderId="0"/>
    <xf numFmtId="0" fontId="40" fillId="0" borderId="0"/>
    <xf numFmtId="0" fontId="1" fillId="15" borderId="38"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4" fontId="39" fillId="0" borderId="0" applyFont="0" applyFill="0" applyBorder="0" applyAlignment="0" applyProtection="0"/>
    <xf numFmtId="0" fontId="1" fillId="0" borderId="0"/>
    <xf numFmtId="0" fontId="1" fillId="0" borderId="0"/>
    <xf numFmtId="43" fontId="39" fillId="0" borderId="0" applyFont="0" applyFill="0" applyBorder="0" applyAlignment="0" applyProtection="0"/>
    <xf numFmtId="44" fontId="39" fillId="0" borderId="0" applyFont="0" applyFill="0" applyBorder="0" applyAlignment="0" applyProtection="0"/>
    <xf numFmtId="9" fontId="1" fillId="0" borderId="0" applyFont="0" applyFill="0" applyBorder="0" applyAlignment="0" applyProtection="0"/>
    <xf numFmtId="0" fontId="1" fillId="0" borderId="0"/>
    <xf numFmtId="0" fontId="39" fillId="0" borderId="0"/>
    <xf numFmtId="0" fontId="39" fillId="0" borderId="0"/>
    <xf numFmtId="0" fontId="39" fillId="0" borderId="0"/>
    <xf numFmtId="0" fontId="1" fillId="0" borderId="0"/>
    <xf numFmtId="9" fontId="39"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15" borderId="38" applyNumberFormat="0" applyFont="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7" borderId="0" applyNumberFormat="0" applyBorder="0" applyAlignment="0" applyProtection="0"/>
    <xf numFmtId="0" fontId="1" fillId="0" borderId="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xf numFmtId="0" fontId="1" fillId="15" borderId="38" applyNumberFormat="0" applyFont="0" applyAlignment="0" applyProtection="0"/>
  </cellStyleXfs>
  <cellXfs count="490">
    <xf numFmtId="0" fontId="0" fillId="0" borderId="0" xfId="0"/>
    <xf numFmtId="0" fontId="3" fillId="0" borderId="0" xfId="0" applyFont="1"/>
    <xf numFmtId="0" fontId="0" fillId="0" borderId="0" xfId="0" applyProtection="1"/>
    <xf numFmtId="0" fontId="7" fillId="0" borderId="15" xfId="0" applyFont="1" applyBorder="1" applyProtection="1">
      <protection locked="0"/>
    </xf>
    <xf numFmtId="0" fontId="11" fillId="5" borderId="0" xfId="0" applyFont="1" applyFill="1" applyBorder="1" applyAlignment="1" applyProtection="1"/>
    <xf numFmtId="0" fontId="8" fillId="5" borderId="0" xfId="0" applyFont="1" applyFill="1" applyBorder="1" applyAlignment="1" applyProtection="1">
      <alignment horizontal="center"/>
    </xf>
    <xf numFmtId="0" fontId="7" fillId="5" borderId="0" xfId="0" applyFont="1" applyFill="1" applyBorder="1" applyAlignment="1" applyProtection="1">
      <alignment horizontal="right" vertical="top" wrapText="1"/>
    </xf>
    <xf numFmtId="0" fontId="7" fillId="5" borderId="18" xfId="0" applyFont="1" applyFill="1" applyBorder="1" applyProtection="1"/>
    <xf numFmtId="0" fontId="18" fillId="5" borderId="0" xfId="0" applyFont="1" applyFill="1" applyBorder="1" applyAlignment="1" applyProtection="1"/>
    <xf numFmtId="0" fontId="12" fillId="0" borderId="0" xfId="0" applyFont="1" applyProtection="1"/>
    <xf numFmtId="0" fontId="8" fillId="5" borderId="18" xfId="0" applyFont="1" applyFill="1" applyBorder="1" applyAlignment="1" applyProtection="1">
      <alignment horizontal="right"/>
    </xf>
    <xf numFmtId="0" fontId="7" fillId="5" borderId="18" xfId="0" applyFont="1" applyFill="1" applyBorder="1" applyAlignment="1" applyProtection="1">
      <alignment horizontal="center"/>
    </xf>
    <xf numFmtId="0" fontId="17" fillId="5" borderId="0" xfId="0" applyFont="1" applyFill="1" applyBorder="1" applyProtection="1"/>
    <xf numFmtId="0" fontId="8" fillId="5" borderId="0" xfId="0" applyFont="1" applyFill="1" applyBorder="1" applyAlignment="1" applyProtection="1"/>
    <xf numFmtId="0" fontId="0" fillId="0" borderId="0" xfId="0" applyBorder="1" applyProtection="1"/>
    <xf numFmtId="0" fontId="9" fillId="5" borderId="0" xfId="0" applyFont="1" applyFill="1" applyBorder="1" applyAlignment="1" applyProtection="1"/>
    <xf numFmtId="0" fontId="7" fillId="0" borderId="21" xfId="0" applyFont="1" applyFill="1" applyBorder="1" applyAlignment="1" applyProtection="1">
      <alignment horizontal="center" vertical="center"/>
    </xf>
    <xf numFmtId="0" fontId="7" fillId="3" borderId="20" xfId="0" applyFont="1" applyFill="1" applyBorder="1" applyProtection="1"/>
    <xf numFmtId="0" fontId="8" fillId="3" borderId="20" xfId="0" applyFont="1" applyFill="1" applyBorder="1" applyAlignment="1" applyProtection="1">
      <alignment horizontal="right" vertical="center"/>
    </xf>
    <xf numFmtId="0" fontId="0" fillId="3" borderId="20" xfId="0" applyFill="1" applyBorder="1" applyAlignment="1" applyProtection="1">
      <alignment vertical="center"/>
    </xf>
    <xf numFmtId="0" fontId="8" fillId="3" borderId="0" xfId="0" applyFont="1" applyFill="1" applyBorder="1" applyAlignment="1" applyProtection="1">
      <alignment horizontal="right" vertical="center"/>
    </xf>
    <xf numFmtId="0" fontId="7" fillId="3" borderId="0" xfId="0" applyFont="1" applyFill="1" applyBorder="1" applyAlignment="1" applyProtection="1">
      <alignment horizontal="center"/>
    </xf>
    <xf numFmtId="0" fontId="7" fillId="3" borderId="0" xfId="0" applyFont="1" applyFill="1" applyBorder="1" applyAlignment="1" applyProtection="1">
      <alignment horizontal="center" vertical="top" wrapText="1"/>
    </xf>
    <xf numFmtId="0" fontId="7" fillId="3" borderId="0" xfId="0" applyFont="1" applyFill="1" applyBorder="1" applyAlignment="1" applyProtection="1">
      <alignment horizontal="center" vertical="center"/>
    </xf>
    <xf numFmtId="0" fontId="8" fillId="3" borderId="0" xfId="0" applyFont="1" applyFill="1" applyBorder="1" applyAlignment="1">
      <alignment horizontal="right"/>
    </xf>
    <xf numFmtId="0" fontId="7" fillId="3" borderId="0" xfId="0" applyFont="1" applyFill="1" applyBorder="1"/>
    <xf numFmtId="0" fontId="22" fillId="3" borderId="0" xfId="0" applyFont="1" applyFill="1" applyBorder="1"/>
    <xf numFmtId="0" fontId="24" fillId="3" borderId="0" xfId="0" applyFont="1" applyFill="1" applyBorder="1" applyAlignment="1" applyProtection="1">
      <alignment vertical="top"/>
    </xf>
    <xf numFmtId="0" fontId="7" fillId="3" borderId="0" xfId="0" applyFont="1" applyFill="1" applyBorder="1" applyAlignment="1" applyProtection="1">
      <alignment vertical="top"/>
    </xf>
    <xf numFmtId="0" fontId="12" fillId="3" borderId="0" xfId="0" applyFont="1" applyFill="1" applyBorder="1" applyProtection="1"/>
    <xf numFmtId="0" fontId="25" fillId="0" borderId="0" xfId="0" applyFont="1"/>
    <xf numFmtId="2" fontId="0" fillId="0" borderId="0" xfId="0" applyNumberFormat="1" applyAlignment="1">
      <alignment wrapText="1"/>
    </xf>
    <xf numFmtId="2" fontId="0" fillId="0" borderId="0" xfId="0" applyNumberFormat="1"/>
    <xf numFmtId="2" fontId="26" fillId="0" borderId="0" xfId="0" applyNumberFormat="1" applyFont="1" applyAlignment="1">
      <alignment wrapText="1"/>
    </xf>
    <xf numFmtId="169" fontId="0" fillId="0" borderId="0" xfId="0" applyNumberFormat="1"/>
    <xf numFmtId="0" fontId="26" fillId="7" borderId="23" xfId="0" applyFont="1" applyFill="1" applyBorder="1" applyAlignment="1">
      <alignment horizontal="left" wrapText="1"/>
    </xf>
    <xf numFmtId="4" fontId="26" fillId="7" borderId="24" xfId="0" applyNumberFormat="1" applyFont="1" applyFill="1" applyBorder="1" applyAlignment="1">
      <alignment horizontal="left" vertical="top" wrapText="1"/>
    </xf>
    <xf numFmtId="4" fontId="26" fillId="7" borderId="25" xfId="0" applyNumberFormat="1" applyFont="1" applyFill="1" applyBorder="1" applyAlignment="1">
      <alignment horizontal="left" vertical="top" wrapText="1"/>
    </xf>
    <xf numFmtId="2" fontId="26" fillId="7" borderId="2" xfId="0" applyNumberFormat="1" applyFont="1" applyFill="1" applyBorder="1" applyAlignment="1">
      <alignment horizontal="left" wrapText="1"/>
    </xf>
    <xf numFmtId="2" fontId="26" fillId="7" borderId="3" xfId="0" applyNumberFormat="1" applyFont="1" applyFill="1" applyBorder="1" applyAlignment="1">
      <alignment horizontal="left" wrapText="1"/>
    </xf>
    <xf numFmtId="0" fontId="0" fillId="0" borderId="26" xfId="0" applyFill="1" applyBorder="1"/>
    <xf numFmtId="167" fontId="0" fillId="0" borderId="15" xfId="0" applyNumberFormat="1" applyFill="1" applyBorder="1" applyAlignment="1">
      <alignment wrapText="1"/>
    </xf>
    <xf numFmtId="167" fontId="0" fillId="0" borderId="12" xfId="0" applyNumberFormat="1" applyFill="1" applyBorder="1"/>
    <xf numFmtId="167" fontId="0" fillId="0" borderId="0" xfId="0" applyNumberFormat="1" applyFill="1" applyBorder="1"/>
    <xf numFmtId="167" fontId="0" fillId="0" borderId="7" xfId="0" applyNumberFormat="1" applyFill="1" applyBorder="1"/>
    <xf numFmtId="0" fontId="0" fillId="0" borderId="27" xfId="0" applyFill="1" applyBorder="1"/>
    <xf numFmtId="167" fontId="0" fillId="0" borderId="17" xfId="0" applyNumberFormat="1" applyFill="1" applyBorder="1" applyAlignment="1">
      <alignment wrapText="1"/>
    </xf>
    <xf numFmtId="167" fontId="0" fillId="0" borderId="28" xfId="0" applyNumberFormat="1" applyFill="1" applyBorder="1"/>
    <xf numFmtId="167" fontId="5" fillId="0" borderId="28" xfId="0" applyNumberFormat="1" applyFont="1" applyFill="1" applyBorder="1"/>
    <xf numFmtId="0" fontId="0" fillId="0" borderId="29" xfId="0" applyFill="1" applyBorder="1"/>
    <xf numFmtId="167" fontId="0" fillId="0" borderId="19" xfId="0" applyNumberFormat="1" applyFill="1" applyBorder="1" applyAlignment="1">
      <alignment wrapText="1"/>
    </xf>
    <xf numFmtId="167" fontId="0" fillId="0" borderId="30" xfId="0" applyNumberFormat="1" applyFill="1" applyBorder="1"/>
    <xf numFmtId="167" fontId="0" fillId="0" borderId="18" xfId="0" applyNumberFormat="1" applyFill="1" applyBorder="1"/>
    <xf numFmtId="167" fontId="0" fillId="0" borderId="8" xfId="0" applyNumberFormat="1" applyFill="1" applyBorder="1"/>
    <xf numFmtId="4" fontId="0" fillId="0" borderId="0" xfId="0" applyNumberFormat="1" applyAlignment="1">
      <alignment wrapText="1"/>
    </xf>
    <xf numFmtId="4" fontId="0" fillId="0" borderId="0" xfId="0" applyNumberFormat="1"/>
    <xf numFmtId="0" fontId="8" fillId="5" borderId="6" xfId="0" applyFont="1" applyFill="1" applyBorder="1" applyAlignment="1" applyProtection="1">
      <alignment horizontal="center"/>
    </xf>
    <xf numFmtId="0" fontId="8" fillId="5" borderId="6" xfId="0" applyFont="1" applyFill="1" applyBorder="1" applyAlignment="1" applyProtection="1">
      <alignment vertical="center"/>
    </xf>
    <xf numFmtId="0" fontId="8" fillId="5" borderId="6" xfId="0" applyFont="1" applyFill="1" applyBorder="1" applyAlignment="1" applyProtection="1"/>
    <xf numFmtId="0" fontId="7" fillId="5" borderId="18" xfId="0" applyFont="1" applyFill="1" applyBorder="1" applyProtection="1">
      <protection locked="0"/>
    </xf>
    <xf numFmtId="0" fontId="7" fillId="5" borderId="18" xfId="0" applyFont="1" applyFill="1" applyBorder="1" applyAlignment="1" applyProtection="1">
      <protection locked="0"/>
    </xf>
    <xf numFmtId="0" fontId="7" fillId="5" borderId="18" xfId="0" applyFont="1" applyFill="1" applyBorder="1" applyAlignment="1" applyProtection="1">
      <alignment horizontal="right" vertical="top"/>
      <protection locked="0"/>
    </xf>
    <xf numFmtId="0" fontId="7" fillId="5" borderId="0" xfId="0" applyFont="1" applyFill="1" applyBorder="1" applyAlignment="1" applyProtection="1">
      <alignment horizontal="left"/>
      <protection locked="0"/>
    </xf>
    <xf numFmtId="0" fontId="8" fillId="5" borderId="0" xfId="0" applyFont="1" applyFill="1" applyBorder="1" applyAlignment="1" applyProtection="1">
      <alignment vertical="center"/>
    </xf>
    <xf numFmtId="0" fontId="0" fillId="5" borderId="0" xfId="0" applyFill="1" applyBorder="1" applyAlignment="1" applyProtection="1">
      <alignment vertical="center"/>
    </xf>
    <xf numFmtId="0" fontId="0" fillId="5" borderId="0" xfId="0" applyFill="1" applyBorder="1" applyProtection="1"/>
    <xf numFmtId="0" fontId="0" fillId="5" borderId="6" xfId="0" applyFill="1" applyBorder="1" applyProtection="1"/>
    <xf numFmtId="0" fontId="12" fillId="5" borderId="0" xfId="0" applyFont="1" applyFill="1" applyBorder="1" applyAlignment="1" applyProtection="1">
      <alignment vertical="center"/>
    </xf>
    <xf numFmtId="0" fontId="1" fillId="0" borderId="0" xfId="4"/>
    <xf numFmtId="0" fontId="7" fillId="5" borderId="0" xfId="0" applyFont="1" applyFill="1" applyBorder="1" applyAlignment="1" applyProtection="1">
      <alignment horizontal="right"/>
    </xf>
    <xf numFmtId="0" fontId="7" fillId="3" borderId="18" xfId="0" applyFont="1" applyFill="1" applyBorder="1" applyAlignment="1" applyProtection="1">
      <alignment horizontal="center"/>
    </xf>
    <xf numFmtId="0" fontId="7" fillId="3" borderId="18" xfId="0" applyFont="1" applyFill="1" applyBorder="1" applyProtection="1"/>
    <xf numFmtId="0" fontId="0" fillId="3" borderId="18" xfId="0" applyFill="1" applyBorder="1" applyProtection="1"/>
    <xf numFmtId="0" fontId="7" fillId="5" borderId="0" xfId="0" applyFont="1" applyFill="1" applyBorder="1" applyAlignment="1" applyProtection="1">
      <protection locked="0"/>
    </xf>
    <xf numFmtId="0" fontId="1" fillId="0" borderId="0" xfId="4" applyAlignment="1">
      <alignment horizontal="right"/>
    </xf>
    <xf numFmtId="49" fontId="7" fillId="0" borderId="45" xfId="0" applyNumberFormat="1" applyFont="1" applyBorder="1" applyAlignment="1" applyProtection="1">
      <alignment horizontal="center"/>
      <protection locked="0"/>
    </xf>
    <xf numFmtId="0" fontId="7" fillId="2" borderId="51"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45" xfId="0" applyFont="1" applyFill="1" applyBorder="1" applyAlignment="1" applyProtection="1">
      <alignment horizontal="center" vertical="center"/>
      <protection locked="0"/>
    </xf>
    <xf numFmtId="0" fontId="7" fillId="0" borderId="45" xfId="0" applyFont="1" applyFill="1" applyBorder="1" applyAlignment="1" applyProtection="1">
      <alignment vertical="center"/>
      <protection locked="0"/>
    </xf>
    <xf numFmtId="0" fontId="0" fillId="0" borderId="45" xfId="0" applyFill="1" applyBorder="1" applyAlignment="1" applyProtection="1">
      <alignment horizontal="center"/>
    </xf>
    <xf numFmtId="0" fontId="7" fillId="0" borderId="45" xfId="0" applyFont="1" applyFill="1" applyBorder="1" applyAlignment="1" applyProtection="1">
      <alignment horizontal="center"/>
    </xf>
    <xf numFmtId="0" fontId="0" fillId="0" borderId="59" xfId="0" applyFont="1" applyBorder="1"/>
    <xf numFmtId="0" fontId="0" fillId="0" borderId="45" xfId="0" applyFont="1" applyBorder="1"/>
    <xf numFmtId="0" fontId="0" fillId="0" borderId="45" xfId="0" applyFont="1" applyBorder="1" applyProtection="1">
      <protection locked="0"/>
    </xf>
    <xf numFmtId="0" fontId="0" fillId="0" borderId="45" xfId="0" applyBorder="1" applyProtection="1">
      <protection locked="0"/>
    </xf>
    <xf numFmtId="0" fontId="0" fillId="0" borderId="59" xfId="0" applyFont="1" applyFill="1" applyBorder="1"/>
    <xf numFmtId="49" fontId="0" fillId="0" borderId="59" xfId="0" applyNumberFormat="1" applyFont="1" applyBorder="1"/>
    <xf numFmtId="0" fontId="0" fillId="0" borderId="59" xfId="0" applyFont="1" applyBorder="1" applyProtection="1"/>
    <xf numFmtId="0" fontId="12" fillId="0" borderId="45" xfId="0" applyFont="1" applyBorder="1" applyProtection="1">
      <protection locked="0"/>
    </xf>
    <xf numFmtId="0" fontId="7" fillId="4" borderId="2" xfId="0" applyFont="1" applyFill="1" applyBorder="1" applyProtection="1"/>
    <xf numFmtId="0" fontId="7" fillId="4" borderId="3" xfId="0" applyFont="1" applyFill="1" applyBorder="1" applyProtection="1"/>
    <xf numFmtId="0" fontId="7" fillId="0" borderId="45" xfId="0" applyFont="1" applyFill="1" applyBorder="1" applyAlignment="1" applyProtection="1">
      <alignment horizontal="left" vertical="center" wrapText="1"/>
      <protection hidden="1"/>
    </xf>
    <xf numFmtId="0" fontId="52" fillId="3" borderId="0" xfId="0" applyFont="1" applyFill="1" applyBorder="1" applyAlignment="1" applyProtection="1">
      <alignment horizontal="right"/>
    </xf>
    <xf numFmtId="0" fontId="8" fillId="0" borderId="57" xfId="0" applyFont="1" applyFill="1" applyBorder="1" applyAlignment="1" applyProtection="1">
      <alignment horizontal="center" vertical="center"/>
    </xf>
    <xf numFmtId="0" fontId="7" fillId="0" borderId="51" xfId="0" applyFont="1" applyFill="1" applyBorder="1" applyAlignment="1" applyProtection="1">
      <alignment horizontal="left" vertical="center"/>
    </xf>
    <xf numFmtId="0" fontId="1" fillId="0" borderId="0" xfId="4" applyFill="1"/>
    <xf numFmtId="0" fontId="7" fillId="0" borderId="45" xfId="0" applyNumberFormat="1" applyFont="1" applyFill="1" applyBorder="1" applyAlignment="1" applyProtection="1">
      <alignment horizontal="center" vertical="center"/>
    </xf>
    <xf numFmtId="0" fontId="7" fillId="0" borderId="45" xfId="0" applyFont="1" applyFill="1" applyBorder="1" applyAlignment="1" applyProtection="1">
      <alignment horizontal="left" vertical="center"/>
    </xf>
    <xf numFmtId="0" fontId="7" fillId="5" borderId="0" xfId="0" applyFont="1" applyFill="1" applyBorder="1" applyProtection="1"/>
    <xf numFmtId="0" fontId="7" fillId="0" borderId="45" xfId="0" applyFont="1" applyBorder="1" applyAlignment="1" applyProtection="1">
      <alignment horizontal="center"/>
      <protection locked="0"/>
    </xf>
    <xf numFmtId="0" fontId="8" fillId="3" borderId="6" xfId="0" applyFont="1" applyFill="1" applyBorder="1" applyAlignment="1" applyProtection="1">
      <alignment horizontal="right"/>
    </xf>
    <xf numFmtId="0" fontId="7" fillId="0" borderId="45" xfId="0" applyFont="1" applyFill="1" applyBorder="1" applyAlignment="1" applyProtection="1">
      <alignment horizontal="center" vertical="center"/>
    </xf>
    <xf numFmtId="0" fontId="7" fillId="3" borderId="0" xfId="0" applyFont="1" applyFill="1" applyBorder="1" applyProtection="1"/>
    <xf numFmtId="0" fontId="7" fillId="2" borderId="45" xfId="0" applyFont="1" applyFill="1" applyBorder="1" applyAlignment="1" applyProtection="1">
      <alignment horizontal="center" vertical="center"/>
    </xf>
    <xf numFmtId="0" fontId="8" fillId="3" borderId="0" xfId="0" applyFont="1" applyFill="1" applyBorder="1" applyProtection="1"/>
    <xf numFmtId="0" fontId="7" fillId="3" borderId="0" xfId="0" applyFont="1" applyFill="1" applyBorder="1" applyAlignment="1" applyProtection="1">
      <alignment vertical="center"/>
    </xf>
    <xf numFmtId="0" fontId="0" fillId="3" borderId="0" xfId="0" applyFill="1" applyBorder="1" applyAlignment="1" applyProtection="1">
      <alignment vertical="center"/>
    </xf>
    <xf numFmtId="0" fontId="0" fillId="3" borderId="0" xfId="0" applyFill="1" applyBorder="1" applyProtection="1"/>
    <xf numFmtId="0" fontId="8" fillId="3" borderId="11" xfId="0" applyFont="1" applyFill="1" applyBorder="1" applyAlignment="1" applyProtection="1">
      <alignment horizontal="right"/>
    </xf>
    <xf numFmtId="0" fontId="16" fillId="5" borderId="0" xfId="0" applyFont="1" applyFill="1" applyBorder="1" applyAlignment="1" applyProtection="1">
      <alignment horizontal="right"/>
    </xf>
    <xf numFmtId="0" fontId="8" fillId="5" borderId="6" xfId="0" applyFont="1" applyFill="1" applyBorder="1" applyAlignment="1" applyProtection="1">
      <alignment horizontal="right" vertical="center"/>
    </xf>
    <xf numFmtId="0" fontId="7" fillId="5" borderId="6" xfId="0" applyFont="1" applyFill="1" applyBorder="1" applyProtection="1"/>
    <xf numFmtId="0" fontId="12" fillId="5" borderId="0" xfId="0" applyFont="1" applyFill="1" applyBorder="1" applyAlignment="1" applyProtection="1">
      <alignment horizontal="left"/>
    </xf>
    <xf numFmtId="0" fontId="7" fillId="0" borderId="45" xfId="0" applyFont="1" applyFill="1" applyBorder="1" applyAlignment="1" applyProtection="1">
      <alignment horizontal="center"/>
      <protection locked="0"/>
    </xf>
    <xf numFmtId="0" fontId="8" fillId="5" borderId="10" xfId="0" applyFont="1" applyFill="1" applyBorder="1" applyAlignment="1" applyProtection="1">
      <alignment horizontal="right"/>
    </xf>
    <xf numFmtId="0" fontId="8" fillId="5" borderId="60" xfId="0" applyFont="1" applyFill="1" applyBorder="1" applyAlignment="1" applyProtection="1">
      <alignment horizontal="right"/>
    </xf>
    <xf numFmtId="0" fontId="8" fillId="3" borderId="0" xfId="0" applyFont="1" applyFill="1" applyBorder="1" applyAlignment="1" applyProtection="1">
      <alignment horizontal="right"/>
    </xf>
    <xf numFmtId="0" fontId="8" fillId="5" borderId="0" xfId="0" applyFont="1" applyFill="1" applyBorder="1" applyProtection="1"/>
    <xf numFmtId="0" fontId="8" fillId="57" borderId="60" xfId="0" applyFont="1" applyFill="1" applyBorder="1" applyAlignment="1" applyProtection="1">
      <alignment horizontal="right" vertical="center"/>
    </xf>
    <xf numFmtId="0" fontId="7" fillId="0" borderId="50" xfId="0" applyFont="1" applyFill="1" applyBorder="1" applyAlignment="1" applyProtection="1">
      <alignment horizontal="center" vertical="center"/>
    </xf>
    <xf numFmtId="0" fontId="7" fillId="0" borderId="45" xfId="0" applyFont="1" applyBorder="1" applyProtection="1">
      <protection locked="0"/>
    </xf>
    <xf numFmtId="0" fontId="0" fillId="5" borderId="7" xfId="0" applyFill="1" applyBorder="1" applyProtection="1"/>
    <xf numFmtId="0" fontId="7" fillId="5" borderId="7" xfId="0" applyFont="1" applyFill="1" applyBorder="1" applyProtection="1"/>
    <xf numFmtId="0" fontId="7" fillId="5" borderId="7" xfId="0" applyFont="1" applyFill="1" applyBorder="1" applyAlignment="1" applyProtection="1">
      <alignment horizontal="left"/>
    </xf>
    <xf numFmtId="0" fontId="16" fillId="5" borderId="7" xfId="0" applyFont="1" applyFill="1" applyBorder="1" applyAlignment="1" applyProtection="1">
      <alignment horizontal="right"/>
    </xf>
    <xf numFmtId="0" fontId="7" fillId="5" borderId="63" xfId="0" applyFont="1" applyFill="1" applyBorder="1" applyAlignment="1" applyProtection="1">
      <alignment horizontal="left"/>
    </xf>
    <xf numFmtId="0" fontId="7" fillId="5" borderId="61" xfId="0" applyFont="1" applyFill="1" applyBorder="1" applyProtection="1"/>
    <xf numFmtId="0" fontId="7" fillId="8" borderId="45" xfId="0" applyFont="1" applyFill="1" applyBorder="1" applyProtection="1"/>
    <xf numFmtId="14" fontId="7" fillId="0" borderId="22" xfId="0" applyNumberFormat="1" applyFont="1" applyFill="1" applyBorder="1" applyAlignment="1" applyProtection="1">
      <alignment horizontal="center" vertical="center"/>
    </xf>
    <xf numFmtId="0" fontId="1" fillId="0" borderId="0" xfId="4" applyFill="1" applyAlignment="1">
      <alignment horizontal="left"/>
    </xf>
    <xf numFmtId="0" fontId="7" fillId="5" borderId="0" xfId="0" applyFont="1" applyFill="1" applyBorder="1" applyAlignment="1" applyProtection="1"/>
    <xf numFmtId="0" fontId="7" fillId="7" borderId="45" xfId="0" applyFont="1" applyFill="1" applyBorder="1" applyAlignment="1" applyProtection="1">
      <alignment horizontal="center"/>
    </xf>
    <xf numFmtId="0" fontId="7" fillId="5" borderId="18" xfId="0" applyFont="1" applyFill="1" applyBorder="1" applyAlignment="1" applyProtection="1">
      <alignment horizontal="left"/>
      <protection locked="0"/>
    </xf>
    <xf numFmtId="0" fontId="7" fillId="5" borderId="0" xfId="0" applyFont="1" applyFill="1" applyBorder="1" applyAlignment="1" applyProtection="1">
      <alignment horizontal="center"/>
      <protection locked="0"/>
    </xf>
    <xf numFmtId="0" fontId="16" fillId="5" borderId="0" xfId="0" applyFont="1" applyFill="1" applyBorder="1" applyAlignment="1" applyProtection="1">
      <alignment horizontal="right" vertical="top"/>
    </xf>
    <xf numFmtId="0" fontId="8" fillId="5" borderId="6" xfId="0" applyFont="1" applyFill="1" applyBorder="1" applyAlignment="1" applyProtection="1">
      <alignment wrapText="1"/>
    </xf>
    <xf numFmtId="0" fontId="8" fillId="5" borderId="0" xfId="0" applyFont="1" applyFill="1" applyBorder="1" applyAlignment="1" applyProtection="1">
      <alignment wrapText="1"/>
    </xf>
    <xf numFmtId="0" fontId="16" fillId="5" borderId="6" xfId="0" applyFont="1" applyFill="1" applyBorder="1" applyAlignment="1" applyProtection="1">
      <alignment vertical="top"/>
    </xf>
    <xf numFmtId="0" fontId="0" fillId="5" borderId="6" xfId="0" applyFill="1" applyBorder="1"/>
    <xf numFmtId="0" fontId="8" fillId="5" borderId="6" xfId="0" applyFont="1" applyFill="1" applyBorder="1" applyAlignment="1">
      <alignment horizontal="right"/>
    </xf>
    <xf numFmtId="0" fontId="7" fillId="5" borderId="7" xfId="0" applyFont="1" applyFill="1" applyBorder="1" applyAlignment="1" applyProtection="1"/>
    <xf numFmtId="0" fontId="8" fillId="5" borderId="0" xfId="0" applyFont="1" applyFill="1" applyBorder="1" applyAlignment="1" applyProtection="1">
      <alignment horizontal="right"/>
    </xf>
    <xf numFmtId="0" fontId="8" fillId="5" borderId="6" xfId="0" applyFont="1" applyFill="1" applyBorder="1" applyAlignment="1" applyProtection="1">
      <alignment horizontal="right"/>
    </xf>
    <xf numFmtId="0" fontId="8" fillId="5" borderId="0" xfId="0" applyFont="1" applyFill="1" applyBorder="1" applyAlignment="1" applyProtection="1">
      <alignment horizontal="right" wrapText="1"/>
    </xf>
    <xf numFmtId="0" fontId="8" fillId="5" borderId="7" xfId="0" applyFont="1" applyFill="1" applyBorder="1" applyAlignment="1" applyProtection="1">
      <alignment horizontal="right" wrapText="1"/>
    </xf>
    <xf numFmtId="0" fontId="3" fillId="5" borderId="6" xfId="0" applyFont="1" applyFill="1" applyBorder="1" applyProtection="1"/>
    <xf numFmtId="0" fontId="3" fillId="5" borderId="0" xfId="0" applyFont="1" applyFill="1" applyBorder="1" applyProtection="1"/>
    <xf numFmtId="0" fontId="8" fillId="5" borderId="6" xfId="0" applyFont="1" applyFill="1" applyBorder="1" applyAlignment="1" applyProtection="1">
      <alignment vertical="center" wrapText="1"/>
    </xf>
    <xf numFmtId="0" fontId="0" fillId="5" borderId="60" xfId="0" applyFill="1" applyBorder="1" applyProtection="1"/>
    <xf numFmtId="0" fontId="0" fillId="5" borderId="18" xfId="0" applyFill="1" applyBorder="1" applyProtection="1"/>
    <xf numFmtId="0" fontId="12" fillId="5" borderId="18" xfId="0" applyFont="1" applyFill="1" applyBorder="1" applyAlignment="1" applyProtection="1">
      <alignment vertical="center"/>
    </xf>
    <xf numFmtId="0" fontId="0" fillId="5" borderId="18" xfId="0" applyFill="1" applyBorder="1" applyAlignment="1" applyProtection="1">
      <alignment vertical="center"/>
    </xf>
    <xf numFmtId="0" fontId="7" fillId="0" borderId="45" xfId="0" applyFont="1" applyFill="1" applyBorder="1" applyProtection="1">
      <protection locked="0"/>
    </xf>
    <xf numFmtId="0" fontId="8" fillId="5" borderId="59" xfId="0" applyFont="1" applyFill="1" applyBorder="1" applyAlignment="1" applyProtection="1">
      <alignment horizontal="right"/>
    </xf>
    <xf numFmtId="0" fontId="7" fillId="5" borderId="50" xfId="0" applyFont="1" applyFill="1" applyBorder="1" applyProtection="1">
      <protection locked="0"/>
    </xf>
    <xf numFmtId="0" fontId="0" fillId="5" borderId="52" xfId="0" applyFill="1" applyBorder="1" applyProtection="1"/>
    <xf numFmtId="0" fontId="7" fillId="5" borderId="52" xfId="0" applyFont="1" applyFill="1" applyBorder="1" applyProtection="1">
      <protection locked="0"/>
    </xf>
    <xf numFmtId="0" fontId="7" fillId="5" borderId="52" xfId="0" applyFont="1" applyFill="1" applyBorder="1" applyAlignment="1" applyProtection="1">
      <alignment horizontal="right"/>
      <protection locked="0"/>
    </xf>
    <xf numFmtId="0" fontId="7" fillId="5" borderId="53" xfId="0" applyFont="1" applyFill="1" applyBorder="1" applyProtection="1">
      <protection locked="0"/>
    </xf>
    <xf numFmtId="0" fontId="7" fillId="5" borderId="53" xfId="0" applyFont="1" applyFill="1" applyBorder="1" applyAlignment="1" applyProtection="1">
      <alignment horizontal="right"/>
      <protection locked="0"/>
    </xf>
    <xf numFmtId="0" fontId="7" fillId="5" borderId="52" xfId="0" applyFont="1" applyFill="1" applyBorder="1" applyAlignment="1" applyProtection="1">
      <protection locked="0"/>
    </xf>
    <xf numFmtId="0" fontId="7" fillId="5" borderId="53" xfId="0" applyFont="1" applyFill="1" applyBorder="1" applyAlignment="1" applyProtection="1">
      <alignment horizontal="right" vertical="top"/>
      <protection locked="0"/>
    </xf>
    <xf numFmtId="0" fontId="23" fillId="0" borderId="0" xfId="0" applyFont="1" applyFill="1" applyBorder="1" applyAlignment="1" applyProtection="1">
      <alignment vertical="top" wrapText="1"/>
    </xf>
    <xf numFmtId="0" fontId="23" fillId="0" borderId="11" xfId="0" applyFont="1" applyFill="1" applyBorder="1" applyAlignment="1" applyProtection="1">
      <alignment vertical="top" wrapText="1"/>
    </xf>
    <xf numFmtId="0" fontId="23" fillId="0" borderId="14" xfId="0" applyFont="1" applyFill="1" applyBorder="1" applyAlignment="1" applyProtection="1">
      <alignment vertical="top" wrapText="1"/>
    </xf>
    <xf numFmtId="0" fontId="23" fillId="0" borderId="16" xfId="0" applyFont="1" applyFill="1" applyBorder="1" applyAlignment="1" applyProtection="1">
      <alignment vertical="top" wrapText="1"/>
    </xf>
    <xf numFmtId="0" fontId="7" fillId="0" borderId="54" xfId="0" applyFont="1" applyFill="1" applyBorder="1" applyAlignment="1" applyProtection="1">
      <alignment horizontal="center" vertical="center"/>
    </xf>
    <xf numFmtId="0" fontId="7" fillId="0" borderId="51" xfId="0" applyFont="1" applyFill="1" applyBorder="1" applyAlignment="1" applyProtection="1">
      <alignment horizontal="center" vertical="top" wrapText="1"/>
    </xf>
    <xf numFmtId="14" fontId="7" fillId="8" borderId="54" xfId="0" applyNumberFormat="1" applyFont="1" applyFill="1" applyBorder="1" applyAlignment="1" applyProtection="1">
      <alignment horizontal="center" vertical="center"/>
    </xf>
    <xf numFmtId="14" fontId="7" fillId="8" borderId="56" xfId="0" applyNumberFormat="1" applyFont="1" applyFill="1" applyBorder="1" applyAlignment="1" applyProtection="1">
      <alignment horizontal="center" vertical="center"/>
    </xf>
    <xf numFmtId="0" fontId="7" fillId="0" borderId="45" xfId="0" quotePrefix="1" applyNumberFormat="1" applyFont="1" applyFill="1" applyBorder="1" applyAlignment="1" applyProtection="1">
      <alignment horizontal="center" vertical="center"/>
    </xf>
    <xf numFmtId="0" fontId="51" fillId="5" borderId="6" xfId="0" applyFont="1" applyFill="1" applyBorder="1" applyAlignment="1">
      <alignment vertical="center"/>
    </xf>
    <xf numFmtId="0" fontId="3" fillId="4" borderId="68" xfId="0" applyFont="1" applyFill="1" applyBorder="1" applyAlignment="1" applyProtection="1"/>
    <xf numFmtId="0" fontId="3" fillId="4" borderId="69" xfId="0" applyFont="1" applyFill="1" applyBorder="1" applyAlignment="1" applyProtection="1"/>
    <xf numFmtId="0" fontId="3" fillId="4" borderId="6" xfId="0" applyFont="1" applyFill="1" applyBorder="1" applyAlignment="1" applyProtection="1"/>
    <xf numFmtId="0" fontId="3" fillId="4" borderId="0" xfId="0" applyFont="1" applyFill="1" applyBorder="1" applyAlignment="1" applyProtection="1"/>
    <xf numFmtId="0" fontId="19" fillId="4" borderId="0" xfId="6" applyFill="1" applyBorder="1" applyAlignment="1" applyProtection="1">
      <alignment horizontal="left" vertical="center"/>
    </xf>
    <xf numFmtId="0" fontId="19" fillId="4" borderId="7" xfId="6" applyFill="1" applyBorder="1" applyAlignment="1" applyProtection="1">
      <alignment horizontal="left" vertical="center"/>
    </xf>
    <xf numFmtId="0" fontId="8" fillId="5" borderId="6" xfId="0" applyFont="1" applyFill="1" applyBorder="1" applyAlignment="1"/>
    <xf numFmtId="0" fontId="7" fillId="0" borderId="15" xfId="0" applyFont="1" applyBorder="1" applyAlignment="1" applyProtection="1">
      <alignment horizontal="center"/>
      <protection locked="0"/>
    </xf>
    <xf numFmtId="0" fontId="7" fillId="0" borderId="15" xfId="0" applyNumberFormat="1" applyFont="1" applyBorder="1" applyAlignment="1" applyProtection="1">
      <alignment horizontal="left"/>
      <protection locked="0"/>
    </xf>
    <xf numFmtId="0" fontId="7" fillId="5" borderId="55" xfId="0" applyFont="1" applyFill="1" applyBorder="1" applyProtection="1"/>
    <xf numFmtId="0" fontId="7" fillId="5" borderId="6" xfId="0" applyFont="1" applyFill="1" applyBorder="1" applyAlignment="1" applyProtection="1">
      <alignment vertical="top" wrapText="1"/>
    </xf>
    <xf numFmtId="0" fontId="8" fillId="5" borderId="7" xfId="0" applyFont="1" applyFill="1" applyBorder="1" applyProtection="1"/>
    <xf numFmtId="0" fontId="8" fillId="5" borderId="7" xfId="0" applyFont="1" applyFill="1" applyBorder="1" applyAlignment="1" applyProtection="1">
      <alignment horizontal="right"/>
    </xf>
    <xf numFmtId="168" fontId="7" fillId="0" borderId="45" xfId="0" applyNumberFormat="1" applyFont="1" applyBorder="1" applyAlignment="1" applyProtection="1">
      <alignment horizontal="left"/>
      <protection locked="0"/>
    </xf>
    <xf numFmtId="0" fontId="7" fillId="5" borderId="61" xfId="0" applyFont="1" applyFill="1" applyBorder="1" applyAlignment="1" applyProtection="1">
      <alignment horizontal="center"/>
    </xf>
    <xf numFmtId="49" fontId="7" fillId="0" borderId="15" xfId="0" applyNumberFormat="1" applyFont="1" applyBorder="1" applyAlignment="1" applyProtection="1">
      <alignment horizontal="left"/>
      <protection locked="0"/>
    </xf>
    <xf numFmtId="0" fontId="0" fillId="8" borderId="45" xfId="0" applyFill="1" applyBorder="1" applyAlignment="1" applyProtection="1">
      <alignment horizontal="center" vertical="center"/>
    </xf>
    <xf numFmtId="0" fontId="0" fillId="8" borderId="0" xfId="0" applyFill="1" applyBorder="1" applyProtection="1"/>
    <xf numFmtId="0" fontId="0" fillId="8" borderId="11" xfId="0" applyFill="1" applyBorder="1" applyProtection="1"/>
    <xf numFmtId="0" fontId="0" fillId="8" borderId="14" xfId="0" applyFill="1" applyBorder="1" applyProtection="1"/>
    <xf numFmtId="0" fontId="0" fillId="8" borderId="16" xfId="0" applyFill="1" applyBorder="1" applyProtection="1"/>
    <xf numFmtId="0" fontId="3" fillId="57" borderId="18" xfId="0" applyFont="1" applyFill="1" applyBorder="1" applyAlignment="1" applyProtection="1">
      <alignment vertical="center"/>
    </xf>
    <xf numFmtId="0" fontId="8" fillId="3" borderId="4" xfId="0" applyFont="1" applyFill="1" applyBorder="1" applyAlignment="1" applyProtection="1">
      <alignment horizontal="right"/>
    </xf>
    <xf numFmtId="0" fontId="0" fillId="3" borderId="6" xfId="0" applyFill="1" applyBorder="1" applyProtection="1"/>
    <xf numFmtId="0" fontId="23" fillId="0" borderId="6" xfId="0" applyFont="1" applyFill="1" applyBorder="1" applyAlignment="1" applyProtection="1">
      <alignment vertical="top" wrapText="1"/>
    </xf>
    <xf numFmtId="0" fontId="23" fillId="0" borderId="67" xfId="0" applyFont="1" applyFill="1" applyBorder="1" applyAlignment="1" applyProtection="1">
      <alignment vertical="top" wrapText="1"/>
    </xf>
    <xf numFmtId="0" fontId="8" fillId="3" borderId="6" xfId="0" applyFont="1" applyFill="1" applyBorder="1" applyProtection="1"/>
    <xf numFmtId="0" fontId="8" fillId="3" borderId="67" xfId="0" applyFont="1" applyFill="1" applyBorder="1" applyAlignment="1" applyProtection="1"/>
    <xf numFmtId="0" fontId="7" fillId="8" borderId="59" xfId="0" applyFont="1" applyFill="1" applyBorder="1" applyProtection="1"/>
    <xf numFmtId="0" fontId="8" fillId="3" borderId="60" xfId="0" applyFont="1" applyFill="1" applyBorder="1" applyProtection="1"/>
    <xf numFmtId="0" fontId="0" fillId="57" borderId="0" xfId="0" applyFill="1" applyBorder="1" applyProtection="1"/>
    <xf numFmtId="0" fontId="0" fillId="57" borderId="0" xfId="0" applyFill="1" applyProtection="1"/>
    <xf numFmtId="0" fontId="3" fillId="57" borderId="0" xfId="0" applyFont="1" applyFill="1" applyAlignment="1" applyProtection="1"/>
    <xf numFmtId="0" fontId="8" fillId="5" borderId="0" xfId="0" applyFont="1" applyFill="1" applyBorder="1" applyAlignment="1" applyProtection="1">
      <alignment horizontal="center"/>
      <protection locked="0"/>
    </xf>
    <xf numFmtId="0" fontId="8" fillId="5" borderId="0" xfId="0" applyFont="1" applyFill="1" applyBorder="1" applyAlignment="1">
      <alignment horizontal="right"/>
    </xf>
    <xf numFmtId="0" fontId="8" fillId="5" borderId="6" xfId="0" applyFont="1" applyFill="1" applyBorder="1" applyAlignment="1" applyProtection="1">
      <alignment horizontal="right"/>
      <protection hidden="1"/>
    </xf>
    <xf numFmtId="0" fontId="15" fillId="5" borderId="14" xfId="0" applyFont="1" applyFill="1" applyBorder="1" applyAlignment="1" applyProtection="1">
      <alignment horizontal="left"/>
      <protection locked="0"/>
    </xf>
    <xf numFmtId="0" fontId="0" fillId="5" borderId="14" xfId="0" applyFill="1" applyBorder="1" applyAlignment="1" applyProtection="1">
      <alignment vertical="center"/>
    </xf>
    <xf numFmtId="0" fontId="16" fillId="5" borderId="71" xfId="0" applyFont="1" applyFill="1" applyBorder="1" applyProtection="1"/>
    <xf numFmtId="10" fontId="7" fillId="0" borderId="45" xfId="5" applyNumberFormat="1" applyFont="1" applyBorder="1" applyAlignment="1" applyProtection="1">
      <alignment horizontal="center"/>
      <protection locked="0"/>
    </xf>
    <xf numFmtId="0" fontId="0" fillId="0" borderId="0" xfId="0" applyAlignment="1">
      <alignment horizontal="center"/>
    </xf>
    <xf numFmtId="49" fontId="0" fillId="0" borderId="12" xfId="0" applyNumberFormat="1" applyBorder="1"/>
    <xf numFmtId="0" fontId="7" fillId="3" borderId="0" xfId="0" applyFont="1" applyFill="1" applyBorder="1" applyAlignment="1" applyProtection="1">
      <alignment horizontal="left" vertical="center"/>
    </xf>
    <xf numFmtId="0" fontId="55" fillId="3" borderId="6" xfId="0" applyFont="1" applyFill="1" applyBorder="1" applyAlignment="1" applyProtection="1"/>
    <xf numFmtId="0" fontId="1" fillId="0" borderId="0" xfId="4" applyBorder="1"/>
    <xf numFmtId="0" fontId="16" fillId="5" borderId="10" xfId="0" applyFont="1" applyFill="1" applyBorder="1" applyAlignment="1" applyProtection="1">
      <alignment horizontal="right"/>
      <protection hidden="1"/>
    </xf>
    <xf numFmtId="0" fontId="8" fillId="5" borderId="0" xfId="0" applyFont="1" applyFill="1" applyBorder="1" applyAlignment="1" applyProtection="1">
      <alignment horizontal="left"/>
      <protection hidden="1"/>
    </xf>
    <xf numFmtId="0" fontId="7" fillId="5" borderId="7" xfId="0" applyFont="1" applyFill="1" applyBorder="1" applyAlignment="1" applyProtection="1">
      <alignment horizontal="left"/>
      <protection locked="0"/>
    </xf>
    <xf numFmtId="0" fontId="7" fillId="5" borderId="7" xfId="0" applyFont="1" applyFill="1" applyBorder="1" applyProtection="1">
      <protection locked="0"/>
    </xf>
    <xf numFmtId="0" fontId="7" fillId="3" borderId="0" xfId="0" applyNumberFormat="1" applyFont="1" applyFill="1" applyBorder="1" applyProtection="1">
      <protection locked="0"/>
    </xf>
    <xf numFmtId="0" fontId="8" fillId="5" borderId="6" xfId="0" applyNumberFormat="1" applyFont="1" applyFill="1" applyBorder="1" applyAlignment="1" applyProtection="1">
      <alignment horizontal="right"/>
      <protection hidden="1"/>
    </xf>
    <xf numFmtId="0" fontId="54" fillId="61" borderId="15" xfId="0" applyFont="1" applyFill="1" applyBorder="1" applyAlignment="1" applyProtection="1">
      <alignment horizontal="center" vertical="center" wrapText="1"/>
      <protection locked="0"/>
    </xf>
    <xf numFmtId="0" fontId="7" fillId="8" borderId="45" xfId="0" applyFont="1" applyFill="1" applyBorder="1" applyAlignment="1" applyProtection="1">
      <alignment horizontal="center" vertical="top" wrapText="1"/>
      <protection locked="0"/>
    </xf>
    <xf numFmtId="166" fontId="7" fillId="2" borderId="45" xfId="0" applyNumberFormat="1" applyFont="1" applyFill="1" applyBorder="1" applyAlignment="1" applyProtection="1">
      <alignment horizontal="center" vertical="center"/>
    </xf>
    <xf numFmtId="14" fontId="7" fillId="5" borderId="0" xfId="0" applyNumberFormat="1" applyFont="1" applyFill="1" applyBorder="1" applyAlignment="1" applyProtection="1">
      <alignment horizontal="center"/>
      <protection locked="0"/>
    </xf>
    <xf numFmtId="14" fontId="8" fillId="5" borderId="0" xfId="0" applyNumberFormat="1" applyFont="1" applyFill="1" applyBorder="1" applyAlignment="1" applyProtection="1">
      <alignment horizontal="center"/>
      <protection locked="0"/>
    </xf>
    <xf numFmtId="0" fontId="8" fillId="5" borderId="6" xfId="0" applyFont="1" applyFill="1" applyBorder="1" applyAlignment="1" applyProtection="1">
      <alignment horizontal="right"/>
    </xf>
    <xf numFmtId="0" fontId="8" fillId="5" borderId="0" xfId="0" applyFont="1" applyFill="1" applyBorder="1" applyAlignment="1" applyProtection="1">
      <alignment horizontal="right"/>
    </xf>
    <xf numFmtId="0" fontId="0" fillId="5" borderId="8" xfId="0" applyFill="1" applyBorder="1" applyProtection="1"/>
    <xf numFmtId="0" fontId="0" fillId="57" borderId="6" xfId="0" applyFill="1" applyBorder="1" applyProtection="1"/>
    <xf numFmtId="0" fontId="12" fillId="57" borderId="0" xfId="0" applyFont="1" applyFill="1" applyBorder="1" applyProtection="1"/>
    <xf numFmtId="0" fontId="7" fillId="57" borderId="6" xfId="0" applyFont="1" applyFill="1" applyBorder="1" applyProtection="1"/>
    <xf numFmtId="0" fontId="7" fillId="57" borderId="0" xfId="0" applyFont="1" applyFill="1" applyBorder="1" applyProtection="1"/>
    <xf numFmtId="0" fontId="8" fillId="57" borderId="6" xfId="0" applyFont="1" applyFill="1" applyBorder="1" applyAlignment="1" applyProtection="1">
      <alignment horizontal="right"/>
    </xf>
    <xf numFmtId="0" fontId="7" fillId="57" borderId="0" xfId="0" applyFont="1" applyFill="1" applyBorder="1" applyAlignment="1" applyProtection="1">
      <alignment horizontal="center"/>
    </xf>
    <xf numFmtId="0" fontId="7" fillId="5" borderId="0" xfId="0" applyFont="1" applyFill="1" applyBorder="1" applyAlignment="1" applyProtection="1">
      <alignment horizontal="left"/>
      <protection locked="0"/>
    </xf>
    <xf numFmtId="0" fontId="56" fillId="5" borderId="0" xfId="0" applyFont="1" applyFill="1" applyBorder="1" applyAlignment="1" applyProtection="1">
      <alignment horizontal="left"/>
    </xf>
    <xf numFmtId="0" fontId="8" fillId="5" borderId="0" xfId="0" applyFont="1" applyFill="1" applyBorder="1" applyAlignment="1" applyProtection="1">
      <alignment horizontal="right"/>
      <protection hidden="1"/>
    </xf>
    <xf numFmtId="0" fontId="8" fillId="5" borderId="0" xfId="0" applyFont="1" applyFill="1" applyBorder="1" applyAlignment="1" applyProtection="1">
      <alignment horizontal="right"/>
    </xf>
    <xf numFmtId="0" fontId="7" fillId="0" borderId="45" xfId="0" applyFont="1" applyBorder="1" applyAlignment="1" applyProtection="1">
      <protection locked="0"/>
    </xf>
    <xf numFmtId="170" fontId="7" fillId="0" borderId="45" xfId="0" applyNumberFormat="1" applyFont="1" applyBorder="1" applyAlignment="1" applyProtection="1">
      <alignment horizontal="center"/>
      <protection locked="0"/>
    </xf>
    <xf numFmtId="0" fontId="55" fillId="5" borderId="0" xfId="0" applyFont="1" applyFill="1" applyBorder="1" applyAlignment="1" applyProtection="1">
      <alignment horizontal="left"/>
      <protection hidden="1"/>
    </xf>
    <xf numFmtId="0" fontId="58" fillId="5" borderId="6" xfId="0" applyFont="1" applyFill="1" applyBorder="1" applyAlignment="1" applyProtection="1">
      <alignment horizontal="right" vertical="center"/>
      <protection hidden="1"/>
    </xf>
    <xf numFmtId="0" fontId="59" fillId="5" borderId="6" xfId="0" applyFont="1" applyFill="1" applyBorder="1" applyProtection="1"/>
    <xf numFmtId="0" fontId="60" fillId="5" borderId="0" xfId="0" applyFont="1" applyFill="1" applyBorder="1" applyAlignment="1" applyProtection="1">
      <alignment horizontal="left"/>
    </xf>
    <xf numFmtId="0" fontId="1" fillId="0" borderId="0" xfId="4" applyFill="1" applyAlignment="1">
      <alignment horizontal="center"/>
    </xf>
    <xf numFmtId="0" fontId="8" fillId="5" borderId="6" xfId="0" applyFont="1" applyFill="1" applyBorder="1" applyAlignment="1" applyProtection="1">
      <alignment horizontal="right"/>
    </xf>
    <xf numFmtId="0" fontId="8" fillId="5" borderId="0" xfId="0" applyFont="1" applyFill="1" applyBorder="1" applyAlignment="1" applyProtection="1">
      <alignment horizontal="right"/>
    </xf>
    <xf numFmtId="0" fontId="8" fillId="5" borderId="0" xfId="0" applyFont="1" applyFill="1" applyBorder="1" applyAlignment="1" applyProtection="1">
      <alignment horizontal="right"/>
      <protection hidden="1"/>
    </xf>
    <xf numFmtId="44" fontId="23" fillId="5" borderId="0" xfId="1" applyFont="1" applyFill="1" applyBorder="1" applyAlignment="1" applyProtection="1">
      <alignment horizontal="center"/>
      <protection locked="0"/>
    </xf>
    <xf numFmtId="0" fontId="8" fillId="5" borderId="0" xfId="0" applyFont="1" applyFill="1" applyBorder="1" applyAlignment="1" applyProtection="1">
      <alignment horizontal="right" vertical="center"/>
      <protection hidden="1"/>
    </xf>
    <xf numFmtId="166" fontId="7" fillId="5" borderId="0" xfId="0" applyNumberFormat="1" applyFont="1" applyFill="1" applyBorder="1" applyAlignment="1" applyProtection="1">
      <alignment horizontal="center"/>
      <protection hidden="1"/>
    </xf>
    <xf numFmtId="0" fontId="16" fillId="5" borderId="6" xfId="0" applyFont="1" applyFill="1" applyBorder="1" applyAlignment="1" applyProtection="1">
      <alignment horizontal="right" vertical="top"/>
      <protection hidden="1"/>
    </xf>
    <xf numFmtId="0" fontId="0" fillId="5" borderId="0" xfId="0" applyFill="1" applyBorder="1" applyAlignment="1" applyProtection="1">
      <alignment horizontal="right"/>
      <protection hidden="1"/>
    </xf>
    <xf numFmtId="0" fontId="8" fillId="5" borderId="6" xfId="0" applyFont="1" applyFill="1" applyBorder="1" applyAlignment="1" applyProtection="1">
      <alignment horizontal="right" vertical="center" wrapText="1"/>
      <protection hidden="1"/>
    </xf>
    <xf numFmtId="0" fontId="8" fillId="5" borderId="6" xfId="0" applyFont="1" applyFill="1" applyBorder="1" applyAlignment="1" applyProtection="1">
      <alignment vertical="center"/>
      <protection hidden="1"/>
    </xf>
    <xf numFmtId="0" fontId="0" fillId="5" borderId="0" xfId="0" applyFill="1" applyBorder="1" applyAlignment="1" applyProtection="1">
      <alignment horizontal="center" vertical="center"/>
      <protection locked="0"/>
    </xf>
    <xf numFmtId="0" fontId="8" fillId="5" borderId="0" xfId="0" applyFont="1" applyFill="1" applyBorder="1" applyAlignment="1" applyProtection="1">
      <alignment horizontal="right"/>
      <protection hidden="1"/>
    </xf>
    <xf numFmtId="14" fontId="7" fillId="8" borderId="50" xfId="0" applyNumberFormat="1" applyFont="1" applyFill="1" applyBorder="1" applyAlignment="1" applyProtection="1">
      <alignment horizontal="center"/>
    </xf>
    <xf numFmtId="14" fontId="7" fillId="8" borderId="53" xfId="0" applyNumberFormat="1" applyFont="1" applyFill="1" applyBorder="1" applyAlignment="1" applyProtection="1">
      <alignment horizontal="center"/>
    </xf>
    <xf numFmtId="0" fontId="16" fillId="5" borderId="0" xfId="0" applyFont="1" applyFill="1" applyBorder="1" applyAlignment="1" applyProtection="1">
      <alignment horizontal="right"/>
      <protection hidden="1"/>
    </xf>
    <xf numFmtId="0" fontId="0" fillId="5" borderId="0" xfId="0" applyFill="1" applyProtection="1"/>
    <xf numFmtId="0" fontId="62" fillId="8" borderId="45" xfId="0" applyFont="1" applyFill="1" applyBorder="1" applyAlignment="1" applyProtection="1">
      <alignment horizontal="left" vertical="center"/>
      <protection locked="0"/>
    </xf>
    <xf numFmtId="0" fontId="62" fillId="8" borderId="45" xfId="0" applyFont="1" applyFill="1" applyBorder="1" applyAlignment="1" applyProtection="1">
      <alignment horizontal="center"/>
      <protection locked="0"/>
    </xf>
    <xf numFmtId="0" fontId="0" fillId="4" borderId="47" xfId="0" applyFill="1" applyBorder="1" applyProtection="1"/>
    <xf numFmtId="0" fontId="0" fillId="4" borderId="64" xfId="0" applyFill="1" applyBorder="1" applyProtection="1"/>
    <xf numFmtId="0" fontId="63" fillId="5" borderId="6" xfId="0" applyFont="1" applyFill="1" applyBorder="1" applyAlignment="1" applyProtection="1">
      <alignment horizontal="left"/>
    </xf>
    <xf numFmtId="0" fontId="3" fillId="3" borderId="6"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64" fillId="5" borderId="6" xfId="0" applyFont="1" applyFill="1" applyBorder="1" applyAlignment="1" applyProtection="1">
      <alignment horizontal="left"/>
    </xf>
    <xf numFmtId="0" fontId="55" fillId="5" borderId="0" xfId="0" applyFont="1" applyFill="1" applyBorder="1" applyAlignment="1" applyProtection="1">
      <alignment horizontal="right"/>
      <protection hidden="1"/>
    </xf>
    <xf numFmtId="2" fontId="7" fillId="5" borderId="0" xfId="0" applyNumberFormat="1" applyFont="1" applyFill="1" applyAlignment="1" applyProtection="1">
      <alignment horizontal="center" vertical="center"/>
      <protection locked="0"/>
    </xf>
    <xf numFmtId="0" fontId="65" fillId="5" borderId="0" xfId="0" applyFont="1" applyFill="1" applyBorder="1" applyAlignment="1" applyProtection="1">
      <alignment horizontal="right"/>
      <protection hidden="1"/>
    </xf>
    <xf numFmtId="0" fontId="55" fillId="5" borderId="0" xfId="0" applyFont="1" applyFill="1" applyAlignment="1" applyProtection="1">
      <alignment horizontal="right"/>
      <protection hidden="1"/>
    </xf>
    <xf numFmtId="0" fontId="27" fillId="5" borderId="0" xfId="0" applyFont="1" applyFill="1" applyBorder="1" applyAlignment="1" applyProtection="1">
      <alignment horizontal="right" vertical="center"/>
      <protection hidden="1"/>
    </xf>
    <xf numFmtId="167" fontId="8" fillId="5" borderId="0" xfId="0" applyNumberFormat="1" applyFont="1" applyFill="1" applyBorder="1" applyAlignment="1" applyProtection="1">
      <alignment horizontal="right"/>
      <protection hidden="1"/>
    </xf>
    <xf numFmtId="0" fontId="8" fillId="58" borderId="4" xfId="0" applyFont="1" applyFill="1" applyBorder="1" applyAlignment="1" applyProtection="1">
      <alignment wrapText="1"/>
    </xf>
    <xf numFmtId="0" fontId="8" fillId="58" borderId="20" xfId="0" applyFont="1" applyFill="1" applyBorder="1" applyAlignment="1" applyProtection="1">
      <alignment wrapText="1"/>
    </xf>
    <xf numFmtId="0" fontId="8" fillId="58" borderId="20" xfId="0" applyFont="1" applyFill="1" applyBorder="1" applyAlignment="1" applyProtection="1">
      <alignment horizontal="right" wrapText="1"/>
    </xf>
    <xf numFmtId="0" fontId="8" fillId="58" borderId="5" xfId="0" applyFont="1" applyFill="1" applyBorder="1" applyAlignment="1" applyProtection="1">
      <alignment horizontal="right" wrapText="1"/>
    </xf>
    <xf numFmtId="0" fontId="10" fillId="58" borderId="0" xfId="0" applyFont="1" applyFill="1" applyBorder="1" applyAlignment="1" applyProtection="1">
      <alignment wrapText="1"/>
    </xf>
    <xf numFmtId="0" fontId="7" fillId="0" borderId="0" xfId="0" applyFont="1" applyProtection="1">
      <protection hidden="1"/>
    </xf>
    <xf numFmtId="0" fontId="8" fillId="0" borderId="0" xfId="0" applyFont="1" applyProtection="1">
      <protection hidden="1"/>
    </xf>
    <xf numFmtId="0" fontId="7" fillId="57" borderId="0" xfId="0" applyFont="1" applyFill="1" applyProtection="1">
      <protection hidden="1"/>
    </xf>
    <xf numFmtId="0" fontId="7" fillId="64" borderId="0" xfId="0" applyFont="1" applyFill="1" applyProtection="1">
      <protection hidden="1"/>
    </xf>
    <xf numFmtId="0" fontId="7" fillId="57" borderId="0" xfId="0" applyFont="1" applyFill="1" applyProtection="1">
      <protection locked="0" hidden="1"/>
    </xf>
    <xf numFmtId="0" fontId="7" fillId="0" borderId="0" xfId="0" applyFont="1" applyProtection="1">
      <protection locked="0" hidden="1"/>
    </xf>
    <xf numFmtId="0" fontId="0" fillId="64" borderId="0" xfId="0" applyFill="1" applyProtection="1">
      <protection hidden="1"/>
    </xf>
    <xf numFmtId="0" fontId="15" fillId="6" borderId="0" xfId="0" applyFont="1" applyFill="1" applyBorder="1" applyAlignment="1" applyProtection="1">
      <alignment horizontal="right" vertical="center"/>
      <protection hidden="1"/>
    </xf>
    <xf numFmtId="0" fontId="6" fillId="6" borderId="0" xfId="0" applyFont="1" applyFill="1" applyBorder="1" applyAlignment="1" applyProtection="1">
      <alignment horizontal="right" vertical="top"/>
      <protection hidden="1"/>
    </xf>
    <xf numFmtId="0" fontId="6" fillId="6" borderId="0" xfId="0" applyFont="1" applyFill="1" applyBorder="1" applyProtection="1">
      <protection hidden="1"/>
    </xf>
    <xf numFmtId="0" fontId="16" fillId="6" borderId="0" xfId="0" applyFont="1" applyFill="1" applyBorder="1" applyProtection="1">
      <protection hidden="1"/>
    </xf>
    <xf numFmtId="0" fontId="7" fillId="6" borderId="0" xfId="0" applyFont="1" applyFill="1" applyBorder="1" applyProtection="1">
      <protection hidden="1"/>
    </xf>
    <xf numFmtId="0" fontId="7" fillId="6" borderId="0" xfId="0" applyFont="1" applyFill="1" applyBorder="1" applyAlignment="1" applyProtection="1">
      <alignment horizontal="left"/>
      <protection hidden="1"/>
    </xf>
    <xf numFmtId="0" fontId="16" fillId="6" borderId="0" xfId="0" applyFont="1" applyFill="1" applyBorder="1" applyAlignment="1" applyProtection="1">
      <alignment horizontal="right"/>
      <protection hidden="1"/>
    </xf>
    <xf numFmtId="0" fontId="3" fillId="6" borderId="0" xfId="0" applyFont="1" applyFill="1" applyBorder="1" applyProtection="1">
      <protection hidden="1"/>
    </xf>
    <xf numFmtId="0" fontId="8" fillId="6" borderId="0" xfId="0" applyFont="1" applyFill="1" applyBorder="1" applyProtection="1">
      <protection hidden="1"/>
    </xf>
    <xf numFmtId="0" fontId="7" fillId="6" borderId="0" xfId="0" applyFont="1" applyFill="1" applyBorder="1" applyAlignment="1" applyProtection="1">
      <alignment horizontal="left" vertical="top" wrapText="1"/>
      <protection hidden="1"/>
    </xf>
    <xf numFmtId="0" fontId="0" fillId="6" borderId="0" xfId="0" applyFill="1" applyBorder="1" applyProtection="1">
      <protection hidden="1"/>
    </xf>
    <xf numFmtId="0" fontId="8" fillId="6" borderId="0" xfId="0" applyFont="1" applyFill="1" applyBorder="1" applyAlignment="1" applyProtection="1">
      <alignment horizontal="right" wrapText="1"/>
      <protection hidden="1"/>
    </xf>
    <xf numFmtId="0" fontId="10" fillId="6" borderId="0" xfId="0" applyFont="1" applyFill="1" applyBorder="1" applyAlignment="1" applyProtection="1">
      <alignment horizontal="right" wrapText="1"/>
      <protection hidden="1"/>
    </xf>
    <xf numFmtId="0" fontId="19" fillId="6" borderId="0" xfId="6" applyFill="1" applyBorder="1" applyAlignment="1" applyProtection="1">
      <alignment horizontal="left" vertical="center"/>
      <protection hidden="1"/>
    </xf>
    <xf numFmtId="0" fontId="7" fillId="6" borderId="0" xfId="0" applyNumberFormat="1" applyFont="1" applyFill="1" applyBorder="1" applyAlignment="1" applyProtection="1">
      <alignment horizontal="center"/>
      <protection hidden="1"/>
    </xf>
    <xf numFmtId="0" fontId="7" fillId="6" borderId="0" xfId="0" applyFont="1" applyFill="1" applyBorder="1" applyAlignment="1" applyProtection="1">
      <alignment horizontal="center"/>
      <protection hidden="1"/>
    </xf>
    <xf numFmtId="0" fontId="7" fillId="6" borderId="0" xfId="0" applyFont="1" applyFill="1" applyBorder="1" applyAlignment="1" applyProtection="1">
      <protection hidden="1"/>
    </xf>
    <xf numFmtId="0" fontId="0" fillId="6" borderId="0" xfId="0" applyFill="1" applyBorder="1" applyAlignment="1" applyProtection="1">
      <protection hidden="1"/>
    </xf>
    <xf numFmtId="0" fontId="3" fillId="6" borderId="0" xfId="0" applyFont="1" applyFill="1" applyBorder="1" applyAlignment="1" applyProtection="1">
      <alignment horizontal="left"/>
      <protection hidden="1"/>
    </xf>
    <xf numFmtId="0" fontId="8" fillId="6" borderId="0" xfId="0" applyFont="1" applyFill="1" applyBorder="1" applyAlignment="1" applyProtection="1">
      <alignment horizontal="left" vertical="center"/>
      <protection hidden="1"/>
    </xf>
    <xf numFmtId="0" fontId="8" fillId="6" borderId="0" xfId="0" applyFont="1" applyFill="1" applyBorder="1" applyAlignment="1" applyProtection="1">
      <alignment horizontal="right"/>
      <protection hidden="1"/>
    </xf>
    <xf numFmtId="0" fontId="8" fillId="6" borderId="0" xfId="0" applyFont="1" applyFill="1" applyBorder="1" applyAlignment="1" applyProtection="1">
      <alignment horizontal="left" vertical="center" wrapText="1"/>
      <protection hidden="1"/>
    </xf>
    <xf numFmtId="0" fontId="21" fillId="6" borderId="0" xfId="0" applyFont="1" applyFill="1" applyBorder="1" applyAlignment="1" applyProtection="1">
      <alignment horizontal="right"/>
      <protection hidden="1"/>
    </xf>
    <xf numFmtId="0" fontId="3" fillId="6" borderId="0" xfId="0" applyFont="1" applyFill="1" applyBorder="1" applyAlignment="1" applyProtection="1">
      <alignment horizontal="center"/>
      <protection hidden="1"/>
    </xf>
    <xf numFmtId="0" fontId="6" fillId="63" borderId="61" xfId="0" quotePrefix="1" applyFont="1" applyFill="1" applyBorder="1" applyAlignment="1" applyProtection="1">
      <alignment horizontal="right" vertical="top"/>
      <protection hidden="1"/>
    </xf>
    <xf numFmtId="0" fontId="15" fillId="63" borderId="5" xfId="0" quotePrefix="1" applyFont="1" applyFill="1" applyBorder="1" applyAlignment="1" applyProtection="1">
      <alignment horizontal="right" vertical="center"/>
      <protection hidden="1"/>
    </xf>
    <xf numFmtId="0" fontId="16" fillId="5" borderId="67" xfId="0" applyFont="1" applyFill="1" applyBorder="1" applyAlignment="1" applyProtection="1">
      <alignment horizontal="right" vertical="center"/>
    </xf>
    <xf numFmtId="0" fontId="16" fillId="5" borderId="14" xfId="0" applyFont="1" applyFill="1" applyBorder="1" applyAlignment="1" applyProtection="1">
      <alignment vertical="center"/>
    </xf>
    <xf numFmtId="0" fontId="16" fillId="5" borderId="14" xfId="0" applyFont="1" applyFill="1" applyBorder="1" applyAlignment="1" applyProtection="1">
      <alignment horizontal="right"/>
    </xf>
    <xf numFmtId="0" fontId="55" fillId="5" borderId="0" xfId="0" applyFont="1" applyFill="1" applyBorder="1" applyAlignment="1" applyProtection="1">
      <alignment vertical="center"/>
      <protection hidden="1"/>
    </xf>
    <xf numFmtId="0" fontId="0" fillId="63" borderId="4" xfId="0" applyFill="1" applyBorder="1" applyProtection="1">
      <protection hidden="1"/>
    </xf>
    <xf numFmtId="0" fontId="0" fillId="63" borderId="60" xfId="0" applyFill="1" applyBorder="1" applyProtection="1">
      <protection hidden="1"/>
    </xf>
    <xf numFmtId="0" fontId="0" fillId="0" borderId="0" xfId="0" applyProtection="1">
      <protection hidden="1"/>
    </xf>
    <xf numFmtId="0" fontId="62" fillId="5" borderId="9" xfId="0" applyFont="1" applyFill="1" applyBorder="1" applyAlignment="1" applyProtection="1">
      <alignment horizontal="center"/>
      <protection locked="0"/>
    </xf>
    <xf numFmtId="0" fontId="3" fillId="4" borderId="48" xfId="0" applyFont="1" applyFill="1" applyBorder="1" applyAlignment="1" applyProtection="1">
      <alignment horizontal="left"/>
      <protection hidden="1"/>
    </xf>
    <xf numFmtId="0" fontId="3" fillId="4" borderId="52" xfId="0" applyFont="1" applyFill="1" applyBorder="1" applyAlignment="1" applyProtection="1">
      <alignment horizontal="left"/>
      <protection hidden="1"/>
    </xf>
    <xf numFmtId="0" fontId="3" fillId="4" borderId="49" xfId="0" applyFont="1" applyFill="1" applyBorder="1" applyAlignment="1" applyProtection="1">
      <alignment horizontal="left"/>
      <protection hidden="1"/>
    </xf>
    <xf numFmtId="0" fontId="51" fillId="5" borderId="0" xfId="0" applyFont="1" applyFill="1" applyBorder="1" applyAlignment="1" applyProtection="1">
      <alignment horizontal="center" vertical="center"/>
      <protection locked="0"/>
    </xf>
    <xf numFmtId="0" fontId="51" fillId="5" borderId="7" xfId="0" applyFont="1" applyFill="1" applyBorder="1" applyAlignment="1" applyProtection="1">
      <alignment horizontal="center" vertical="center"/>
      <protection locked="0"/>
    </xf>
    <xf numFmtId="0" fontId="3" fillId="63" borderId="60" xfId="0" applyFont="1" applyFill="1" applyBorder="1" applyAlignment="1" applyProtection="1">
      <alignment horizontal="center"/>
    </xf>
    <xf numFmtId="0" fontId="3" fillId="63" borderId="18" xfId="0" applyFont="1" applyFill="1" applyBorder="1" applyAlignment="1" applyProtection="1">
      <alignment horizontal="center"/>
    </xf>
    <xf numFmtId="0" fontId="3" fillId="63" borderId="8" xfId="0" applyFont="1" applyFill="1" applyBorder="1" applyAlignment="1" applyProtection="1">
      <alignment horizontal="center"/>
    </xf>
    <xf numFmtId="0" fontId="10" fillId="58" borderId="66" xfId="0" applyFont="1" applyFill="1" applyBorder="1" applyAlignment="1" applyProtection="1">
      <alignment horizontal="left"/>
    </xf>
    <xf numFmtId="0" fontId="10" fillId="58" borderId="55" xfId="0" applyFont="1" applyFill="1" applyBorder="1" applyAlignment="1" applyProtection="1">
      <alignment horizontal="left"/>
    </xf>
    <xf numFmtId="0" fontId="10" fillId="58" borderId="56" xfId="0" applyFont="1" applyFill="1" applyBorder="1" applyAlignment="1" applyProtection="1">
      <alignment horizontal="left"/>
    </xf>
    <xf numFmtId="0" fontId="8" fillId="0" borderId="66"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67"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19" fillId="4" borderId="69" xfId="6" applyFill="1" applyBorder="1" applyAlignment="1" applyProtection="1">
      <alignment horizontal="left" vertical="center"/>
      <protection locked="0" hidden="1"/>
    </xf>
    <xf numFmtId="0" fontId="19" fillId="4" borderId="70" xfId="6" applyFill="1" applyBorder="1" applyAlignment="1" applyProtection="1">
      <alignment horizontal="left" vertical="center"/>
      <protection locked="0" hidden="1"/>
    </xf>
    <xf numFmtId="0" fontId="16" fillId="5" borderId="0" xfId="0" applyFont="1" applyFill="1" applyBorder="1" applyAlignment="1" applyProtection="1">
      <alignment horizontal="center" vertical="center"/>
      <protection locked="0"/>
    </xf>
    <xf numFmtId="0" fontId="2" fillId="62" borderId="48" xfId="0" applyFont="1" applyFill="1" applyBorder="1" applyAlignment="1" applyProtection="1">
      <alignment horizontal="center"/>
    </xf>
    <xf numFmtId="0" fontId="2" fillId="62" borderId="52" xfId="0" applyFont="1" applyFill="1" applyBorder="1" applyAlignment="1" applyProtection="1">
      <alignment horizontal="center"/>
    </xf>
    <xf numFmtId="0" fontId="2" fillId="62" borderId="53" xfId="0" applyFont="1" applyFill="1" applyBorder="1" applyAlignment="1" applyProtection="1">
      <alignment horizontal="center"/>
    </xf>
    <xf numFmtId="14" fontId="7" fillId="8" borderId="54" xfId="0" applyNumberFormat="1" applyFont="1" applyFill="1" applyBorder="1" applyAlignment="1" applyProtection="1">
      <alignment horizontal="center" vertical="center"/>
    </xf>
    <xf numFmtId="14" fontId="7" fillId="8" borderId="56" xfId="0" applyNumberFormat="1" applyFont="1" applyFill="1" applyBorder="1" applyAlignment="1" applyProtection="1">
      <alignment horizontal="center" vertical="center"/>
    </xf>
    <xf numFmtId="14" fontId="7" fillId="8" borderId="50" xfId="0" quotePrefix="1" applyNumberFormat="1" applyFont="1" applyFill="1" applyBorder="1" applyAlignment="1" applyProtection="1">
      <alignment horizontal="center" vertical="center"/>
    </xf>
    <xf numFmtId="14" fontId="7" fillId="8" borderId="53" xfId="0" quotePrefix="1" applyNumberFormat="1" applyFont="1" applyFill="1" applyBorder="1" applyAlignment="1" applyProtection="1">
      <alignment horizontal="center" vertical="center"/>
    </xf>
    <xf numFmtId="14" fontId="7" fillId="0" borderId="50" xfId="0" quotePrefix="1" applyNumberFormat="1" applyFont="1" applyFill="1" applyBorder="1" applyAlignment="1" applyProtection="1">
      <alignment horizontal="center" vertical="center"/>
    </xf>
    <xf numFmtId="14" fontId="7" fillId="0" borderId="53" xfId="0" quotePrefix="1" applyNumberFormat="1" applyFont="1" applyFill="1" applyBorder="1" applyAlignment="1" applyProtection="1">
      <alignment horizontal="center" vertical="center"/>
    </xf>
    <xf numFmtId="0" fontId="3" fillId="60" borderId="66" xfId="0" applyFont="1" applyFill="1" applyBorder="1" applyAlignment="1" applyProtection="1">
      <alignment horizontal="center" vertical="center"/>
    </xf>
    <xf numFmtId="0" fontId="3" fillId="60" borderId="55" xfId="0" applyFont="1" applyFill="1" applyBorder="1" applyAlignment="1" applyProtection="1">
      <alignment horizontal="center" vertical="center"/>
    </xf>
    <xf numFmtId="0" fontId="3" fillId="60" borderId="67" xfId="0" applyFont="1" applyFill="1" applyBorder="1" applyAlignment="1" applyProtection="1">
      <alignment horizontal="center" vertical="center"/>
    </xf>
    <xf numFmtId="0" fontId="3" fillId="60" borderId="14" xfId="0" applyFont="1" applyFill="1" applyBorder="1" applyAlignment="1" applyProtection="1">
      <alignment horizontal="center" vertical="center"/>
    </xf>
    <xf numFmtId="0" fontId="8" fillId="8" borderId="54" xfId="0" applyFont="1" applyFill="1" applyBorder="1" applyAlignment="1" applyProtection="1">
      <alignment horizontal="left" vertical="center"/>
    </xf>
    <xf numFmtId="0" fontId="8" fillId="8" borderId="55"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8" fillId="8" borderId="0" xfId="0" applyFont="1" applyFill="1" applyBorder="1" applyAlignment="1" applyProtection="1">
      <alignment horizontal="left" vertical="center"/>
    </xf>
    <xf numFmtId="0" fontId="8" fillId="8" borderId="13" xfId="0" applyFont="1" applyFill="1" applyBorder="1" applyAlignment="1" applyProtection="1">
      <alignment horizontal="left" vertical="center"/>
    </xf>
    <xf numFmtId="0" fontId="8" fillId="8" borderId="14" xfId="0" applyFont="1" applyFill="1" applyBorder="1" applyAlignment="1" applyProtection="1">
      <alignment horizontal="left" vertical="center"/>
    </xf>
    <xf numFmtId="0" fontId="8" fillId="0" borderId="50"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5" borderId="6" xfId="0" applyFont="1" applyFill="1" applyBorder="1" applyAlignment="1" applyProtection="1">
      <alignment horizontal="right"/>
    </xf>
    <xf numFmtId="0" fontId="8" fillId="5" borderId="0" xfId="0" applyFont="1" applyFill="1" applyBorder="1" applyAlignment="1" applyProtection="1">
      <alignment horizontal="right"/>
    </xf>
    <xf numFmtId="0" fontId="21" fillId="6" borderId="2" xfId="0" applyFont="1" applyFill="1" applyBorder="1" applyAlignment="1" applyProtection="1">
      <alignment horizontal="right"/>
    </xf>
    <xf numFmtId="0" fontId="21" fillId="6" borderId="3" xfId="0" applyFont="1" applyFill="1" applyBorder="1" applyAlignment="1" applyProtection="1">
      <alignment horizontal="right"/>
    </xf>
    <xf numFmtId="0" fontId="21" fillId="6" borderId="1" xfId="0" applyFont="1" applyFill="1" applyBorder="1" applyAlignment="1" applyProtection="1"/>
    <xf numFmtId="0" fontId="21" fillId="6" borderId="2" xfId="0" applyFont="1" applyFill="1" applyBorder="1" applyAlignment="1" applyProtection="1"/>
    <xf numFmtId="0" fontId="66" fillId="58" borderId="6" xfId="0" applyFont="1" applyFill="1" applyBorder="1" applyAlignment="1" applyProtection="1">
      <alignment horizontal="center" vertical="top" wrapText="1"/>
    </xf>
    <xf numFmtId="0" fontId="66" fillId="58" borderId="0" xfId="0" applyFont="1" applyFill="1" applyBorder="1" applyAlignment="1" applyProtection="1">
      <alignment horizontal="center" vertical="top" wrapText="1"/>
    </xf>
    <xf numFmtId="0" fontId="66" fillId="58" borderId="60" xfId="0" applyFont="1" applyFill="1" applyBorder="1" applyAlignment="1" applyProtection="1">
      <alignment horizontal="center" vertical="top" wrapText="1"/>
    </xf>
    <xf numFmtId="0" fontId="66" fillId="58" borderId="18" xfId="0" applyFont="1" applyFill="1" applyBorder="1" applyAlignment="1" applyProtection="1">
      <alignment horizontal="center" vertical="top" wrapText="1"/>
    </xf>
    <xf numFmtId="0" fontId="3" fillId="4" borderId="46" xfId="0" applyFont="1" applyFill="1" applyBorder="1" applyProtection="1"/>
    <xf numFmtId="0" fontId="3" fillId="4" borderId="47" xfId="0" applyFont="1" applyFill="1" applyBorder="1" applyProtection="1"/>
    <xf numFmtId="0" fontId="3" fillId="4" borderId="64" xfId="0" applyFont="1" applyFill="1" applyBorder="1" applyProtection="1"/>
    <xf numFmtId="0" fontId="8" fillId="5" borderId="6"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5" borderId="7" xfId="0" applyFont="1" applyFill="1" applyBorder="1" applyAlignment="1" applyProtection="1">
      <alignment horizontal="left" vertical="center" wrapText="1"/>
    </xf>
    <xf numFmtId="0" fontId="7" fillId="0" borderId="45" xfId="0" applyFont="1" applyBorder="1" applyProtection="1">
      <protection locked="0"/>
    </xf>
    <xf numFmtId="0" fontId="7" fillId="0" borderId="65" xfId="0" applyFont="1" applyBorder="1" applyProtection="1">
      <protection locked="0"/>
    </xf>
    <xf numFmtId="0" fontId="19" fillId="0" borderId="45" xfId="6" applyBorder="1" applyProtection="1">
      <protection locked="0"/>
    </xf>
    <xf numFmtId="0" fontId="8" fillId="5" borderId="6" xfId="0" applyFont="1" applyFill="1" applyBorder="1" applyAlignment="1" applyProtection="1">
      <alignment horizontal="right" vertical="top" wrapText="1"/>
    </xf>
    <xf numFmtId="0" fontId="7" fillId="0" borderId="5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58"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71" xfId="0" applyFont="1" applyBorder="1" applyAlignment="1" applyProtection="1">
      <alignment horizontal="left" vertical="top" wrapText="1"/>
      <protection locked="0"/>
    </xf>
    <xf numFmtId="0" fontId="55" fillId="5" borderId="10" xfId="0" applyFont="1" applyFill="1" applyBorder="1" applyAlignment="1" applyProtection="1">
      <alignment horizontal="left"/>
      <protection hidden="1"/>
    </xf>
    <xf numFmtId="0" fontId="55" fillId="5" borderId="0" xfId="0" applyFont="1" applyFill="1" applyBorder="1" applyAlignment="1" applyProtection="1">
      <alignment horizontal="left"/>
      <protection hidden="1"/>
    </xf>
    <xf numFmtId="0" fontId="67" fillId="58" borderId="0" xfId="0" applyFont="1" applyFill="1" applyBorder="1" applyAlignment="1" applyProtection="1">
      <alignment horizontal="center" vertical="top" wrapText="1"/>
    </xf>
    <xf numFmtId="0" fontId="67" fillId="58" borderId="7" xfId="0" applyFont="1" applyFill="1" applyBorder="1" applyAlignment="1" applyProtection="1">
      <alignment horizontal="center" vertical="top" wrapText="1"/>
    </xf>
    <xf numFmtId="0" fontId="67" fillId="58" borderId="18" xfId="0" applyFont="1" applyFill="1" applyBorder="1" applyAlignment="1" applyProtection="1">
      <alignment horizontal="center" vertical="top" wrapText="1"/>
    </xf>
    <xf numFmtId="0" fontId="67" fillId="58" borderId="61" xfId="0" applyFont="1" applyFill="1" applyBorder="1" applyAlignment="1" applyProtection="1">
      <alignment horizontal="center" vertical="top" wrapText="1"/>
    </xf>
    <xf numFmtId="0" fontId="19" fillId="5" borderId="0" xfId="6" applyFill="1" applyBorder="1" applyAlignment="1" applyProtection="1">
      <alignment horizontal="left"/>
      <protection locked="0" hidden="1"/>
    </xf>
    <xf numFmtId="0" fontId="8" fillId="5" borderId="6" xfId="0" applyFont="1" applyFill="1" applyBorder="1" applyAlignment="1" applyProtection="1">
      <alignment horizontal="left"/>
    </xf>
    <xf numFmtId="0" fontId="8" fillId="5" borderId="11" xfId="0" applyFont="1" applyFill="1" applyBorder="1" applyAlignment="1" applyProtection="1">
      <alignment horizontal="left"/>
    </xf>
    <xf numFmtId="0" fontId="3" fillId="4" borderId="1" xfId="0" applyFont="1" applyFill="1" applyBorder="1" applyProtection="1"/>
    <xf numFmtId="0" fontId="3" fillId="4" borderId="2" xfId="0" applyFont="1" applyFill="1" applyBorder="1" applyProtection="1"/>
    <xf numFmtId="0" fontId="8" fillId="5" borderId="6" xfId="0" applyFont="1" applyFill="1" applyBorder="1" applyAlignment="1" applyProtection="1">
      <alignment horizontal="left" vertical="center"/>
    </xf>
    <xf numFmtId="0" fontId="8" fillId="5" borderId="0" xfId="0" applyFont="1" applyFill="1" applyBorder="1" applyAlignment="1" applyProtection="1">
      <alignment horizontal="left" vertical="center"/>
    </xf>
    <xf numFmtId="0" fontId="8" fillId="5" borderId="7" xfId="0" applyFont="1" applyFill="1" applyBorder="1" applyAlignment="1" applyProtection="1">
      <alignment horizontal="left" vertical="center"/>
    </xf>
    <xf numFmtId="0" fontId="7" fillId="0" borderId="50" xfId="0" applyFont="1" applyBorder="1" applyProtection="1">
      <protection locked="0"/>
    </xf>
    <xf numFmtId="0" fontId="7" fillId="0" borderId="53" xfId="0" applyFont="1" applyBorder="1" applyProtection="1">
      <protection locked="0"/>
    </xf>
    <xf numFmtId="0" fontId="7" fillId="0" borderId="50" xfId="0" applyFont="1" applyBorder="1" applyAlignment="1" applyProtection="1">
      <alignment horizontal="left"/>
      <protection locked="0"/>
    </xf>
    <xf numFmtId="0" fontId="7" fillId="0" borderId="52" xfId="0" applyFont="1" applyBorder="1" applyAlignment="1" applyProtection="1">
      <alignment horizontal="left"/>
      <protection locked="0"/>
    </xf>
    <xf numFmtId="0" fontId="7" fillId="0" borderId="49" xfId="0" applyFont="1" applyBorder="1" applyAlignment="1" applyProtection="1">
      <alignment horizontal="left"/>
      <protection locked="0"/>
    </xf>
    <xf numFmtId="0" fontId="7" fillId="0" borderId="53" xfId="0" applyFont="1" applyBorder="1" applyAlignment="1" applyProtection="1">
      <alignment horizontal="left"/>
      <protection locked="0"/>
    </xf>
    <xf numFmtId="0" fontId="7" fillId="0" borderId="50" xfId="0" applyFont="1" applyFill="1" applyBorder="1" applyAlignment="1" applyProtection="1">
      <alignment horizontal="left"/>
      <protection locked="0"/>
    </xf>
    <xf numFmtId="0" fontId="7" fillId="0" borderId="53" xfId="0" applyFont="1" applyFill="1" applyBorder="1" applyAlignment="1" applyProtection="1">
      <alignment horizontal="left"/>
      <protection locked="0"/>
    </xf>
    <xf numFmtId="0" fontId="3" fillId="57" borderId="4" xfId="0" applyFont="1" applyFill="1" applyBorder="1" applyAlignment="1" applyProtection="1">
      <alignment horizontal="center" vertical="center"/>
    </xf>
    <xf numFmtId="0" fontId="3" fillId="57" borderId="20" xfId="0" applyFont="1" applyFill="1" applyBorder="1" applyAlignment="1" applyProtection="1">
      <alignment horizontal="center" vertical="center"/>
    </xf>
    <xf numFmtId="0" fontId="7" fillId="59" borderId="50" xfId="0" applyFont="1" applyFill="1" applyBorder="1" applyAlignment="1" applyProtection="1">
      <alignment horizontal="center"/>
    </xf>
    <xf numFmtId="0" fontId="7" fillId="59" borderId="53" xfId="0" applyFont="1" applyFill="1" applyBorder="1" applyAlignment="1" applyProtection="1">
      <alignment horizontal="center"/>
    </xf>
    <xf numFmtId="0" fontId="53" fillId="5" borderId="0" xfId="0" applyFont="1" applyFill="1" applyBorder="1" applyAlignment="1" applyProtection="1">
      <alignment horizontal="center" vertical="center"/>
      <protection locked="0"/>
    </xf>
    <xf numFmtId="0" fontId="9" fillId="5" borderId="0" xfId="0" applyFont="1" applyFill="1" applyBorder="1" applyAlignment="1" applyProtection="1">
      <alignment horizontal="right" vertical="top" wrapText="1"/>
    </xf>
    <xf numFmtId="0" fontId="6" fillId="4" borderId="46" xfId="0" applyFont="1" applyFill="1" applyBorder="1" applyProtection="1">
      <protection hidden="1"/>
    </xf>
    <xf numFmtId="0" fontId="6" fillId="4" borderId="47" xfId="0" applyFont="1" applyFill="1" applyBorder="1" applyProtection="1">
      <protection hidden="1"/>
    </xf>
    <xf numFmtId="0" fontId="6" fillId="4" borderId="64" xfId="0" applyFont="1" applyFill="1" applyBorder="1" applyProtection="1">
      <protection hidden="1"/>
    </xf>
    <xf numFmtId="0" fontId="7" fillId="5" borderId="0" xfId="0" applyFont="1" applyFill="1" applyBorder="1" applyAlignment="1" applyProtection="1">
      <alignment horizontal="left"/>
      <protection locked="0"/>
    </xf>
    <xf numFmtId="0" fontId="7" fillId="5" borderId="0" xfId="0" applyFont="1" applyFill="1" applyBorder="1" applyAlignment="1" applyProtection="1">
      <alignment horizontal="left" vertical="center"/>
      <protection locked="0" hidden="1"/>
    </xf>
    <xf numFmtId="0" fontId="12" fillId="5" borderId="0" xfId="0" applyFont="1" applyFill="1" applyBorder="1" applyAlignment="1" applyProtection="1">
      <alignment horizontal="left" vertical="center"/>
      <protection locked="0" hidden="1"/>
    </xf>
    <xf numFmtId="0" fontId="7" fillId="5" borderId="0" xfId="0" applyFont="1" applyFill="1" applyBorder="1" applyAlignment="1" applyProtection="1">
      <alignment horizontal="left" vertical="center"/>
      <protection hidden="1"/>
    </xf>
    <xf numFmtId="0" fontId="19" fillId="0" borderId="51" xfId="6" applyBorder="1" applyProtection="1">
      <protection locked="0"/>
    </xf>
    <xf numFmtId="0" fontId="7" fillId="0" borderId="51" xfId="0" applyFont="1" applyBorder="1" applyProtection="1">
      <protection locked="0"/>
    </xf>
    <xf numFmtId="0" fontId="7" fillId="0" borderId="62" xfId="0" applyFont="1" applyBorder="1" applyProtection="1">
      <protection locked="0"/>
    </xf>
    <xf numFmtId="0" fontId="61" fillId="63" borderId="20" xfId="0" applyFont="1" applyFill="1" applyBorder="1" applyAlignment="1" applyProtection="1">
      <alignment horizontal="center" vertical="center"/>
      <protection hidden="1"/>
    </xf>
    <xf numFmtId="0" fontId="15" fillId="63" borderId="18" xfId="0" applyFont="1" applyFill="1" applyBorder="1" applyAlignment="1" applyProtection="1">
      <alignment horizontal="center" vertical="center"/>
      <protection hidden="1"/>
    </xf>
    <xf numFmtId="0" fontId="7" fillId="0" borderId="48" xfId="0" applyFont="1" applyFill="1" applyBorder="1" applyAlignment="1" applyProtection="1">
      <alignment horizontal="left"/>
    </xf>
    <xf numFmtId="0" fontId="7" fillId="0" borderId="52" xfId="0" applyFont="1" applyFill="1" applyBorder="1" applyAlignment="1" applyProtection="1">
      <alignment horizontal="left"/>
    </xf>
    <xf numFmtId="0" fontId="7" fillId="0" borderId="53" xfId="0" applyFont="1" applyFill="1" applyBorder="1" applyAlignment="1" applyProtection="1">
      <alignment horizontal="left"/>
    </xf>
    <xf numFmtId="0" fontId="0" fillId="0" borderId="48" xfId="0" applyBorder="1" applyAlignment="1" applyProtection="1">
      <alignment horizontal="left"/>
    </xf>
    <xf numFmtId="0" fontId="0" fillId="0" borderId="52" xfId="0" applyBorder="1" applyAlignment="1" applyProtection="1">
      <alignment horizontal="left"/>
    </xf>
    <xf numFmtId="0" fontId="0" fillId="0" borderId="53" xfId="0" applyBorder="1" applyAlignment="1" applyProtection="1">
      <alignment horizontal="left"/>
    </xf>
    <xf numFmtId="0" fontId="3" fillId="58" borderId="18" xfId="0" applyFont="1" applyFill="1" applyBorder="1" applyAlignment="1" applyProtection="1">
      <alignment vertical="center"/>
    </xf>
    <xf numFmtId="0" fontId="0" fillId="58" borderId="20" xfId="0" applyFill="1" applyBorder="1" applyAlignment="1" applyProtection="1">
      <alignment vertical="center"/>
    </xf>
    <xf numFmtId="0" fontId="7" fillId="58" borderId="52" xfId="0" applyFont="1" applyFill="1" applyBorder="1" applyAlignment="1" applyProtection="1">
      <alignment horizontal="center" vertical="center"/>
    </xf>
    <xf numFmtId="0" fontId="0" fillId="58" borderId="0" xfId="0" applyFill="1" applyBorder="1" applyAlignment="1" applyProtection="1">
      <alignment vertical="center"/>
    </xf>
    <xf numFmtId="0" fontId="7" fillId="58" borderId="0" xfId="0" applyFont="1" applyFill="1" applyBorder="1" applyAlignment="1" applyProtection="1">
      <alignment horizontal="center" vertical="top" wrapText="1"/>
    </xf>
    <xf numFmtId="14" fontId="7" fillId="58" borderId="0" xfId="0" applyNumberFormat="1" applyFont="1" applyFill="1" applyBorder="1" applyAlignment="1" applyProtection="1">
      <alignment horizontal="center" vertical="center"/>
    </xf>
    <xf numFmtId="14" fontId="7" fillId="58" borderId="0" xfId="0" quotePrefix="1" applyNumberFormat="1" applyFont="1" applyFill="1" applyBorder="1" applyAlignment="1" applyProtection="1">
      <alignment horizontal="center" vertical="center"/>
    </xf>
    <xf numFmtId="0" fontId="0" fillId="58" borderId="0" xfId="0" applyFill="1" applyBorder="1" applyAlignment="1" applyProtection="1">
      <alignment horizontal="center" vertical="center"/>
    </xf>
    <xf numFmtId="0" fontId="7" fillId="58" borderId="0" xfId="0" applyFont="1" applyFill="1" applyBorder="1" applyAlignment="1" applyProtection="1">
      <alignment horizontal="center"/>
    </xf>
    <xf numFmtId="0" fontId="7" fillId="58" borderId="0" xfId="0" applyFont="1" applyFill="1" applyBorder="1" applyProtection="1"/>
    <xf numFmtId="0" fontId="0" fillId="58" borderId="0" xfId="0" applyFill="1" applyBorder="1" applyProtection="1"/>
    <xf numFmtId="0" fontId="8" fillId="58" borderId="0" xfId="0" applyFont="1" applyFill="1" applyBorder="1" applyProtection="1"/>
    <xf numFmtId="0" fontId="3" fillId="58" borderId="0" xfId="0" applyFont="1" applyFill="1" applyBorder="1" applyAlignment="1" applyProtection="1">
      <alignment horizontal="center" vertical="center"/>
    </xf>
    <xf numFmtId="0" fontId="7" fillId="58" borderId="0" xfId="0" applyFont="1" applyFill="1" applyBorder="1" applyAlignment="1" applyProtection="1">
      <alignment vertical="center"/>
      <protection locked="0"/>
    </xf>
    <xf numFmtId="0" fontId="12" fillId="58" borderId="0" xfId="0" applyFont="1" applyFill="1" applyBorder="1" applyProtection="1"/>
    <xf numFmtId="0" fontId="7" fillId="58" borderId="0" xfId="0" applyFont="1" applyFill="1" applyBorder="1" applyAlignment="1" applyProtection="1">
      <alignment vertical="top"/>
    </xf>
    <xf numFmtId="0" fontId="0" fillId="58" borderId="18" xfId="0" applyFill="1" applyBorder="1" applyProtection="1"/>
    <xf numFmtId="0" fontId="0" fillId="58" borderId="0" xfId="0" applyFill="1" applyProtection="1"/>
    <xf numFmtId="0" fontId="3" fillId="58" borderId="20" xfId="0" applyFont="1" applyFill="1" applyBorder="1" applyAlignment="1" applyProtection="1">
      <alignment vertical="center"/>
    </xf>
    <xf numFmtId="0" fontId="3" fillId="58" borderId="55" xfId="0" applyFont="1" applyFill="1" applyBorder="1" applyAlignment="1" applyProtection="1">
      <alignment vertical="center"/>
    </xf>
    <xf numFmtId="0" fontId="3" fillId="58" borderId="14" xfId="0" applyFont="1" applyFill="1" applyBorder="1" applyAlignment="1" applyProtection="1">
      <alignment vertical="center"/>
    </xf>
    <xf numFmtId="0" fontId="8" fillId="58" borderId="55" xfId="0" applyFont="1" applyFill="1" applyBorder="1" applyAlignment="1" applyProtection="1">
      <alignment vertical="center"/>
    </xf>
    <xf numFmtId="0" fontId="8" fillId="58" borderId="0" xfId="0" applyFont="1" applyFill="1" applyBorder="1" applyAlignment="1" applyProtection="1">
      <alignment vertical="center"/>
    </xf>
    <xf numFmtId="0" fontId="8" fillId="58" borderId="14" xfId="0" applyFont="1" applyFill="1" applyBorder="1" applyAlignment="1" applyProtection="1">
      <alignment vertical="center"/>
    </xf>
    <xf numFmtId="0" fontId="10" fillId="58" borderId="20" xfId="0" applyFont="1" applyFill="1" applyBorder="1" applyAlignment="1" applyProtection="1"/>
    <xf numFmtId="0" fontId="10" fillId="58" borderId="4" xfId="0" applyFont="1" applyFill="1" applyBorder="1" applyAlignment="1" applyProtection="1">
      <alignment horizontal="center" vertical="center"/>
    </xf>
    <xf numFmtId="0" fontId="10" fillId="58" borderId="20" xfId="0" applyFont="1" applyFill="1" applyBorder="1" applyAlignment="1" applyProtection="1">
      <alignment horizontal="center" vertical="center"/>
    </xf>
    <xf numFmtId="0" fontId="10" fillId="58" borderId="6" xfId="0" applyFont="1" applyFill="1" applyBorder="1" applyAlignment="1" applyProtection="1">
      <alignment horizontal="center" vertical="center"/>
    </xf>
    <xf numFmtId="0" fontId="10" fillId="58" borderId="0" xfId="0" applyFont="1" applyFill="1" applyBorder="1" applyAlignment="1" applyProtection="1">
      <alignment horizontal="center" vertical="center"/>
    </xf>
    <xf numFmtId="0" fontId="7" fillId="3" borderId="0" xfId="0" applyFont="1" applyFill="1" applyBorder="1" applyAlignment="1" applyProtection="1">
      <alignment vertical="center"/>
      <protection locked="0"/>
    </xf>
    <xf numFmtId="0" fontId="10" fillId="58" borderId="0" xfId="0" applyFont="1" applyFill="1" applyBorder="1" applyAlignment="1" applyProtection="1"/>
    <xf numFmtId="0" fontId="3" fillId="3" borderId="0" xfId="0" applyFont="1" applyFill="1" applyBorder="1" applyAlignment="1" applyProtection="1">
      <alignment vertical="center"/>
    </xf>
    <xf numFmtId="0" fontId="8" fillId="3" borderId="0" xfId="0" applyFont="1" applyFill="1" applyBorder="1" applyAlignment="1" applyProtection="1">
      <alignment vertical="center"/>
    </xf>
    <xf numFmtId="0" fontId="10" fillId="3" borderId="0" xfId="0" applyFont="1" applyFill="1" applyBorder="1" applyAlignment="1" applyProtection="1"/>
    <xf numFmtId="0" fontId="3" fillId="58" borderId="0" xfId="0" applyFont="1" applyFill="1" applyBorder="1" applyAlignment="1" applyProtection="1">
      <alignment vertical="center"/>
    </xf>
    <xf numFmtId="0" fontId="7" fillId="58" borderId="0" xfId="0" applyFont="1" applyFill="1" applyBorder="1" applyAlignment="1" applyProtection="1">
      <alignment horizontal="center" vertical="center"/>
    </xf>
    <xf numFmtId="14" fontId="7" fillId="3" borderId="0" xfId="0" applyNumberFormat="1" applyFont="1" applyFill="1" applyBorder="1" applyAlignment="1" applyProtection="1">
      <alignment horizontal="center" vertical="center"/>
    </xf>
    <xf numFmtId="14" fontId="7" fillId="3" borderId="0" xfId="0" quotePrefix="1" applyNumberFormat="1"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0" xfId="0" applyFill="1" applyProtection="1"/>
    <xf numFmtId="0" fontId="7" fillId="58" borderId="0" xfId="0" quotePrefix="1" applyFont="1" applyFill="1" applyBorder="1" applyAlignment="1" applyProtection="1">
      <alignment vertical="center"/>
    </xf>
    <xf numFmtId="0" fontId="0" fillId="58" borderId="0" xfId="0" applyFill="1" applyBorder="1"/>
    <xf numFmtId="0" fontId="0" fillId="58" borderId="0" xfId="0" applyFill="1" applyBorder="1" applyAlignment="1" applyProtection="1"/>
    <xf numFmtId="0" fontId="7" fillId="0" borderId="53" xfId="0" applyFont="1" applyFill="1" applyBorder="1" applyAlignment="1" applyProtection="1">
      <alignment horizontal="center" vertical="center"/>
    </xf>
    <xf numFmtId="0" fontId="8" fillId="3" borderId="14" xfId="0" applyFont="1" applyFill="1" applyBorder="1" applyAlignment="1" applyProtection="1">
      <alignment horizontal="center"/>
    </xf>
  </cellXfs>
  <cellStyles count="821">
    <cellStyle name="20% - Accent1" xfId="22" builtinId="30" customBuiltin="1"/>
    <cellStyle name="20% - Accent1 10" xfId="530" xr:uid="{64C26331-41BE-4659-B4A5-372C94D78EE3}"/>
    <cellStyle name="20% - Accent1 2" xfId="57" xr:uid="{3510257F-3D26-4BA5-9054-0F899CF10D56}"/>
    <cellStyle name="20% - Accent1 2 2" xfId="410" xr:uid="{9DD3D1DE-1E5D-47FE-831C-A8CD2AE10154}"/>
    <cellStyle name="20% - Accent1 2 2 2" xfId="743" xr:uid="{0598A735-CCC4-4264-B9D2-EA40788EF16A}"/>
    <cellStyle name="20% - Accent1 2 3" xfId="322" xr:uid="{3CEE0A8E-DAE9-46A9-A326-C9E0D4360670}"/>
    <cellStyle name="20% - Accent1 2 3 2" xfId="658" xr:uid="{0BE04E9E-DC37-4686-908A-B911515ABCC6}"/>
    <cellStyle name="20% - Accent1 2 4" xfId="542" xr:uid="{7E5E6EFA-F4B7-4C32-8A23-02EBD35A379D}"/>
    <cellStyle name="20% - Accent1 3" xfId="58" xr:uid="{97A592D7-568C-4336-ABAF-9E5E9994A4CA}"/>
    <cellStyle name="20% - Accent1 3 2" xfId="411" xr:uid="{959DD491-F4E9-41DC-AEE6-42D8AEBEEA15}"/>
    <cellStyle name="20% - Accent1 3 2 2" xfId="744" xr:uid="{5E5D3A46-8AF8-4FAE-B3C9-E2F2AB57DAB3}"/>
    <cellStyle name="20% - Accent1 3 3" xfId="323" xr:uid="{74EC4EB2-9E9D-42FF-B994-61D339ABD522}"/>
    <cellStyle name="20% - Accent1 3 3 2" xfId="659" xr:uid="{CE2C8172-E092-4FC3-976C-0677DB90A1CF}"/>
    <cellStyle name="20% - Accent1 3 4" xfId="543" xr:uid="{968CB30C-FD7F-4A8E-A790-176FE99338BD}"/>
    <cellStyle name="20% - Accent1 4" xfId="59" xr:uid="{481827AB-1E84-468A-8866-35B1AF9ED9D6}"/>
    <cellStyle name="20% - Accent1 4 2" xfId="412" xr:uid="{450917DC-4646-49FB-B9F3-B50D036B06D5}"/>
    <cellStyle name="20% - Accent1 4 2 2" xfId="745" xr:uid="{E03FCCA6-FE24-498C-855C-15C6571C5874}"/>
    <cellStyle name="20% - Accent1 4 3" xfId="324" xr:uid="{4A23870B-1416-4588-BA75-1D78C6485584}"/>
    <cellStyle name="20% - Accent1 4 3 2" xfId="660" xr:uid="{C5DED821-E670-412E-B69A-A3115104FF45}"/>
    <cellStyle name="20% - Accent1 4 4" xfId="544" xr:uid="{31AA97D4-311E-4549-94CC-9A0130D7EC48}"/>
    <cellStyle name="20% - Accent1 5" xfId="60" xr:uid="{9EBC5ACE-2B03-4482-ABE9-6F503BABAEF4}"/>
    <cellStyle name="20% - Accent1 5 2" xfId="413" xr:uid="{39441BD4-303E-4210-A326-0E8ED10429FC}"/>
    <cellStyle name="20% - Accent1 5 2 2" xfId="746" xr:uid="{03F29A6B-C6D1-4FB1-BEA4-5A1B3792FE40}"/>
    <cellStyle name="20% - Accent1 5 3" xfId="325" xr:uid="{7E0FC8CF-E85E-4CB1-ACEE-6383CC071315}"/>
    <cellStyle name="20% - Accent1 5 3 2" xfId="661" xr:uid="{1C6FCE0E-B08E-45B8-8BEA-4D9973337A32}"/>
    <cellStyle name="20% - Accent1 5 4" xfId="545" xr:uid="{A68E2230-B32D-4488-A88B-BF81EED3EA8B}"/>
    <cellStyle name="20% - Accent1 6" xfId="61" xr:uid="{EB8AD917-1CC2-4AD0-8BB4-9748ADB8CD3B}"/>
    <cellStyle name="20% - Accent1 6 2" xfId="414" xr:uid="{04BD4470-327F-455B-8079-7A1FDFA71E30}"/>
    <cellStyle name="20% - Accent1 6 2 2" xfId="747" xr:uid="{9C693F16-6435-4398-A0DB-2DABD169F5C0}"/>
    <cellStyle name="20% - Accent1 6 3" xfId="326" xr:uid="{2A941A0E-8FF7-4538-9929-E0A1BF6553C2}"/>
    <cellStyle name="20% - Accent1 6 3 2" xfId="662" xr:uid="{0ACCAFE8-A7F5-478D-967F-677C39499C9E}"/>
    <cellStyle name="20% - Accent1 6 4" xfId="546" xr:uid="{E302ED9D-921F-4FF9-8C95-8695F0F0CD35}"/>
    <cellStyle name="20% - Accent1 7" xfId="62" xr:uid="{060F21DA-AEB1-4872-A366-0E012335560A}"/>
    <cellStyle name="20% - Accent1 7 2" xfId="415" xr:uid="{9E5A83B4-F210-4BC7-B9CC-7E82D98C15A2}"/>
    <cellStyle name="20% - Accent1 7 2 2" xfId="748" xr:uid="{AADD555A-6C72-40F9-B613-CDFDFCE5CC58}"/>
    <cellStyle name="20% - Accent1 7 3" xfId="327" xr:uid="{D172D472-ECFE-44E5-9DF7-77DD466F8C9F}"/>
    <cellStyle name="20% - Accent1 7 3 2" xfId="663" xr:uid="{60B9D7FA-B388-42F1-B66C-B76FB6DB5C9B}"/>
    <cellStyle name="20% - Accent1 7 4" xfId="547" xr:uid="{20DE0C39-1FC3-4C3F-8DAE-FCB0EE7E8691}"/>
    <cellStyle name="20% - Accent1 8" xfId="63" xr:uid="{08B073DC-BFCC-411B-B5EB-11B0F7D3FBC2}"/>
    <cellStyle name="20% - Accent1 8 2" xfId="416" xr:uid="{AAE8A9AC-511B-4BB6-A364-313BFC41576D}"/>
    <cellStyle name="20% - Accent1 8 2 2" xfId="749" xr:uid="{5C090350-8F1E-4014-AFC4-25C59F1A8AF2}"/>
    <cellStyle name="20% - Accent1 8 3" xfId="328" xr:uid="{AE048E78-3A14-414C-BB05-B3CD3DD1A03D}"/>
    <cellStyle name="20% - Accent1 8 3 2" xfId="664" xr:uid="{05889833-0EAD-47B8-9381-2411E2A5ACE2}"/>
    <cellStyle name="20% - Accent1 8 4" xfId="548" xr:uid="{50E307D0-E428-47C1-8F0E-432B6A10B960}"/>
    <cellStyle name="20% - Accent1 9" xfId="505" xr:uid="{4FC7B264-97B9-4978-BB48-2F6677A09A9E}"/>
    <cellStyle name="20% - Accent1 9 2" xfId="630" xr:uid="{22F53F74-44F2-48AD-A2D8-D7C1D42CD2F7}"/>
    <cellStyle name="20% - Accent2" xfId="25" builtinId="34" customBuiltin="1"/>
    <cellStyle name="20% - Accent2 10" xfId="532" xr:uid="{BDE5D53E-2485-4B25-A197-9A427554933F}"/>
    <cellStyle name="20% - Accent2 2" xfId="64" xr:uid="{B9C95282-14D8-4F1B-BC8F-A9B3E4877DC4}"/>
    <cellStyle name="20% - Accent2 2 2" xfId="417" xr:uid="{4E5E83D6-15F8-436D-9E8A-48DA9DAC7790}"/>
    <cellStyle name="20% - Accent2 2 2 2" xfId="750" xr:uid="{DBCE76E0-0D20-44A4-96E3-C34D5864C7B9}"/>
    <cellStyle name="20% - Accent2 2 3" xfId="329" xr:uid="{07F33710-0BEA-44F2-8909-D5244E803DCE}"/>
    <cellStyle name="20% - Accent2 2 3 2" xfId="665" xr:uid="{F14FBF4E-D27F-408D-929A-F772FDF4AF40}"/>
    <cellStyle name="20% - Accent2 2 4" xfId="549" xr:uid="{8CDAFFE2-55C7-4FA3-A715-4EE63FD9558B}"/>
    <cellStyle name="20% - Accent2 3" xfId="65" xr:uid="{9014C2D3-71B7-43F5-BC01-92A4E10144FB}"/>
    <cellStyle name="20% - Accent2 3 2" xfId="418" xr:uid="{BD8F8A9C-0745-4C12-BF69-82524BA23855}"/>
    <cellStyle name="20% - Accent2 3 2 2" xfId="751" xr:uid="{6C4CCB00-23C0-4265-B909-2EF2636EC6A1}"/>
    <cellStyle name="20% - Accent2 3 3" xfId="330" xr:uid="{36C057C5-3592-477D-B806-106DF2EA857A}"/>
    <cellStyle name="20% - Accent2 3 3 2" xfId="666" xr:uid="{4A33A13E-92B0-451E-A2ED-9389E7C668DF}"/>
    <cellStyle name="20% - Accent2 3 4" xfId="550" xr:uid="{3C775B30-B213-41D2-A42D-29DDF2646770}"/>
    <cellStyle name="20% - Accent2 4" xfId="66" xr:uid="{DA1A3483-078A-4CEB-870C-7A064500560B}"/>
    <cellStyle name="20% - Accent2 4 2" xfId="419" xr:uid="{9BE0045E-7742-47C1-B4B0-AA1151A78367}"/>
    <cellStyle name="20% - Accent2 4 2 2" xfId="752" xr:uid="{24C58115-0153-4389-A360-93FEC1060AA9}"/>
    <cellStyle name="20% - Accent2 4 3" xfId="331" xr:uid="{04F9A08A-1C92-439D-AE1F-3C19CDC28304}"/>
    <cellStyle name="20% - Accent2 4 3 2" xfId="667" xr:uid="{69C28D13-9F0C-4EDF-9416-97A21A3EEFB7}"/>
    <cellStyle name="20% - Accent2 4 4" xfId="551" xr:uid="{7CE2F3C2-3454-44BD-9C84-E7732BA1AFC8}"/>
    <cellStyle name="20% - Accent2 5" xfId="67" xr:uid="{30100B15-D44D-40AB-902C-7376275994EC}"/>
    <cellStyle name="20% - Accent2 5 2" xfId="420" xr:uid="{85BF9E9F-6D59-4423-AFCF-55F506D1A4A7}"/>
    <cellStyle name="20% - Accent2 5 2 2" xfId="753" xr:uid="{E7F602A9-5C50-4D71-A3DD-119B75201D0D}"/>
    <cellStyle name="20% - Accent2 5 3" xfId="332" xr:uid="{4528B811-CE3F-4600-B4DD-AF35CB5F5A5B}"/>
    <cellStyle name="20% - Accent2 5 3 2" xfId="668" xr:uid="{10979A07-426A-4B07-B5CC-C91B53EA2A20}"/>
    <cellStyle name="20% - Accent2 5 4" xfId="552" xr:uid="{59E67FCF-873D-4C46-83AC-EE729E825B48}"/>
    <cellStyle name="20% - Accent2 6" xfId="68" xr:uid="{036DDDC8-015A-4E10-BD27-5C8C38D0167D}"/>
    <cellStyle name="20% - Accent2 6 2" xfId="421" xr:uid="{F95E5EA0-8B4F-4C03-8C21-FA590EFA117B}"/>
    <cellStyle name="20% - Accent2 6 2 2" xfId="754" xr:uid="{AA878660-0647-41AE-A8B9-7F5D536E5A1F}"/>
    <cellStyle name="20% - Accent2 6 3" xfId="333" xr:uid="{5415882A-6836-49C0-9A69-E22C8A211B40}"/>
    <cellStyle name="20% - Accent2 6 3 2" xfId="669" xr:uid="{1B12A6A6-586D-4860-8344-9959A7E3D5BF}"/>
    <cellStyle name="20% - Accent2 6 4" xfId="553" xr:uid="{433A0F00-38A8-4DC5-8037-57D98934348C}"/>
    <cellStyle name="20% - Accent2 7" xfId="69" xr:uid="{1274F2F5-0263-407C-8D5F-E54700E258BF}"/>
    <cellStyle name="20% - Accent2 7 2" xfId="422" xr:uid="{0B4424B9-EC05-42FF-8CCC-16273F5828DE}"/>
    <cellStyle name="20% - Accent2 7 2 2" xfId="755" xr:uid="{8946E965-12BC-4E19-8890-85BDFF874A0E}"/>
    <cellStyle name="20% - Accent2 7 3" xfId="334" xr:uid="{8142AA32-DA5C-43D8-8E93-C48401B3C557}"/>
    <cellStyle name="20% - Accent2 7 3 2" xfId="670" xr:uid="{669D8BDD-8F39-412A-9E12-0B2613E09732}"/>
    <cellStyle name="20% - Accent2 7 4" xfId="554" xr:uid="{F99623E9-1D2D-4B80-A11E-30E2981571B5}"/>
    <cellStyle name="20% - Accent2 8" xfId="70" xr:uid="{4C9BE5F9-D578-4933-824E-5EBE4567F1AD}"/>
    <cellStyle name="20% - Accent2 8 2" xfId="423" xr:uid="{541472D9-9EC4-4F79-9E8D-BCB5DC8394BF}"/>
    <cellStyle name="20% - Accent2 8 2 2" xfId="756" xr:uid="{03DDB087-D08C-4D4A-880C-B584D6B37752}"/>
    <cellStyle name="20% - Accent2 8 3" xfId="335" xr:uid="{A0A99852-C6B8-4342-9D42-A150A846DA69}"/>
    <cellStyle name="20% - Accent2 8 3 2" xfId="671" xr:uid="{65FAF364-A9E4-4F0E-8E22-91719EA2BA69}"/>
    <cellStyle name="20% - Accent2 8 4" xfId="555" xr:uid="{6161BB29-147D-4181-8D7D-A52A2563F8D4}"/>
    <cellStyle name="20% - Accent2 9" xfId="509" xr:uid="{6BF1BEC5-6A58-4800-9D4B-0FE480C936BD}"/>
    <cellStyle name="20% - Accent2 9 2" xfId="632" xr:uid="{21FEB869-1C3F-40C0-BADE-200C6392B281}"/>
    <cellStyle name="20% - Accent3" xfId="28" builtinId="38" customBuiltin="1"/>
    <cellStyle name="20% - Accent3 10" xfId="534" xr:uid="{859A942B-6B2A-4B55-AD8D-63066FF32002}"/>
    <cellStyle name="20% - Accent3 2" xfId="71" xr:uid="{0A748B77-8FD4-4697-950F-8FBE43440B67}"/>
    <cellStyle name="20% - Accent3 2 2" xfId="424" xr:uid="{8D3FAFC4-2B4F-4FB8-BC0E-59781C9DDDB9}"/>
    <cellStyle name="20% - Accent3 2 2 2" xfId="757" xr:uid="{CBBD2CFA-B479-40BD-A900-DA17493E21DA}"/>
    <cellStyle name="20% - Accent3 2 3" xfId="336" xr:uid="{BE5E5C3B-F7D5-40EE-B9A3-62C888F6FA0F}"/>
    <cellStyle name="20% - Accent3 2 3 2" xfId="672" xr:uid="{C334EB98-732E-4A8B-A811-0BF1089F2C56}"/>
    <cellStyle name="20% - Accent3 2 4" xfId="556" xr:uid="{0D06264F-2AD6-47D6-829F-F6DB22F80D9A}"/>
    <cellStyle name="20% - Accent3 3" xfId="72" xr:uid="{39FAD5F3-9098-4A99-BFAE-062B5431CD4D}"/>
    <cellStyle name="20% - Accent3 3 2" xfId="425" xr:uid="{3228104F-4AA4-43F3-9D49-BE57AEBF3049}"/>
    <cellStyle name="20% - Accent3 3 2 2" xfId="758" xr:uid="{5A0A5FAD-1405-40E1-8464-19A525C34958}"/>
    <cellStyle name="20% - Accent3 3 3" xfId="337" xr:uid="{516C3C58-E398-4228-AE1B-F54C084B19D7}"/>
    <cellStyle name="20% - Accent3 3 3 2" xfId="673" xr:uid="{A28A371F-75D0-4074-A00B-C1A4735BE322}"/>
    <cellStyle name="20% - Accent3 3 4" xfId="557" xr:uid="{45D8D3E0-C758-405A-8709-2A235DF25585}"/>
    <cellStyle name="20% - Accent3 4" xfId="73" xr:uid="{0C4609B9-AC48-4755-9159-AF2089F5FCBE}"/>
    <cellStyle name="20% - Accent3 4 2" xfId="426" xr:uid="{64DB34F1-E99C-4BE1-BB34-0DCFD86AD7C0}"/>
    <cellStyle name="20% - Accent3 4 2 2" xfId="759" xr:uid="{5274A642-F228-48F3-A503-F9FF5250FF1E}"/>
    <cellStyle name="20% - Accent3 4 3" xfId="338" xr:uid="{7D5EF92A-EF4E-46AC-820F-78F0C1EF4A99}"/>
    <cellStyle name="20% - Accent3 4 3 2" xfId="674" xr:uid="{F8C254C8-09E0-4307-948C-AF271FF17180}"/>
    <cellStyle name="20% - Accent3 4 4" xfId="558" xr:uid="{818CDC09-E528-4AC7-8CBD-BCD26E79BA8E}"/>
    <cellStyle name="20% - Accent3 5" xfId="74" xr:uid="{F26A7F41-7233-4D77-AFAF-4CE1DC5AC364}"/>
    <cellStyle name="20% - Accent3 5 2" xfId="427" xr:uid="{A9BBF685-4897-4ED7-8BB7-35A4A7AB4178}"/>
    <cellStyle name="20% - Accent3 5 2 2" xfId="760" xr:uid="{EEB8C33C-9F57-4754-B54E-662B78123CE6}"/>
    <cellStyle name="20% - Accent3 5 3" xfId="339" xr:uid="{3FC1FC74-0A64-4D56-8A1E-D4C3EB0C0AC3}"/>
    <cellStyle name="20% - Accent3 5 3 2" xfId="675" xr:uid="{ED01DA2B-383D-4997-ADD5-098BA36CC27B}"/>
    <cellStyle name="20% - Accent3 5 4" xfId="559" xr:uid="{9DD9779D-05AD-4484-91B7-3A3068B1F10B}"/>
    <cellStyle name="20% - Accent3 6" xfId="75" xr:uid="{4ACAAC2B-6313-406F-8505-C2BB5133F7A4}"/>
    <cellStyle name="20% - Accent3 6 2" xfId="428" xr:uid="{5F6B0666-D1FF-4C72-9E80-FCE01CEE7412}"/>
    <cellStyle name="20% - Accent3 6 2 2" xfId="761" xr:uid="{E7FA2483-447D-49A6-ABEE-C45E8E8A8A2C}"/>
    <cellStyle name="20% - Accent3 6 3" xfId="340" xr:uid="{90A1E3C2-C02B-433C-ACB8-B1BBFBA33976}"/>
    <cellStyle name="20% - Accent3 6 3 2" xfId="676" xr:uid="{0B66CF5E-10ED-4F33-847D-4EB56F44B435}"/>
    <cellStyle name="20% - Accent3 6 4" xfId="560" xr:uid="{445FC737-4FCA-4FF5-AAE8-7F3E263AE5EF}"/>
    <cellStyle name="20% - Accent3 7" xfId="76" xr:uid="{510FFE15-747F-41D7-A26A-84FEFD4F96B1}"/>
    <cellStyle name="20% - Accent3 7 2" xfId="429" xr:uid="{A062677B-32F2-434B-B534-626F3852B254}"/>
    <cellStyle name="20% - Accent3 7 2 2" xfId="762" xr:uid="{7111A4DC-DED7-4AE7-A2FE-EDD5628819EE}"/>
    <cellStyle name="20% - Accent3 7 3" xfId="341" xr:uid="{7B1B51E8-A04F-4401-9AD9-9ACFFB4D5493}"/>
    <cellStyle name="20% - Accent3 7 3 2" xfId="677" xr:uid="{0FA7EB1A-EBB3-4D5B-9229-ABC5201BECB3}"/>
    <cellStyle name="20% - Accent3 7 4" xfId="561" xr:uid="{4EBE6D72-CDF9-4759-BC90-10EEE43F5E58}"/>
    <cellStyle name="20% - Accent3 8" xfId="77" xr:uid="{6063A8A5-5452-4047-A38B-223AAF99CDF8}"/>
    <cellStyle name="20% - Accent3 8 2" xfId="430" xr:uid="{EAFDEF60-6912-49A4-80CC-7A66F20C9BE0}"/>
    <cellStyle name="20% - Accent3 8 2 2" xfId="763" xr:uid="{531DB914-6C5B-4551-8639-FBAC34DE2F48}"/>
    <cellStyle name="20% - Accent3 8 3" xfId="342" xr:uid="{E192012D-0714-4EA0-AD04-31F2016D131A}"/>
    <cellStyle name="20% - Accent3 8 3 2" xfId="678" xr:uid="{879B0630-1C1C-4487-B9F6-7E5CFF318681}"/>
    <cellStyle name="20% - Accent3 8 4" xfId="562" xr:uid="{D9A4DBD3-0867-4E12-A065-1D7B78859B4C}"/>
    <cellStyle name="20% - Accent3 9" xfId="513" xr:uid="{F3A13C72-70DF-4292-B072-CD6684739092}"/>
    <cellStyle name="20% - Accent3 9 2" xfId="634" xr:uid="{00BC189A-8015-4100-B659-79639831B190}"/>
    <cellStyle name="20% - Accent4" xfId="31" builtinId="42" customBuiltin="1"/>
    <cellStyle name="20% - Accent4 10" xfId="536" xr:uid="{78D33180-97DE-4AAC-9379-2445667FDB90}"/>
    <cellStyle name="20% - Accent4 2" xfId="78" xr:uid="{4376E697-934B-43F5-811F-89F2EF46E51A}"/>
    <cellStyle name="20% - Accent4 2 2" xfId="431" xr:uid="{506AD965-DAAA-4608-AD29-1922860434E7}"/>
    <cellStyle name="20% - Accent4 2 2 2" xfId="764" xr:uid="{46DC8B31-29E2-401D-BE40-76FA3E6E3A95}"/>
    <cellStyle name="20% - Accent4 2 3" xfId="343" xr:uid="{4A1FF2D1-B7B8-4702-884A-8DD88C290A1E}"/>
    <cellStyle name="20% - Accent4 2 3 2" xfId="679" xr:uid="{EDE95C74-357E-4E84-9156-0632662B37ED}"/>
    <cellStyle name="20% - Accent4 2 4" xfId="563" xr:uid="{10A5D829-50FD-4DF9-AEF6-2FE2460966D2}"/>
    <cellStyle name="20% - Accent4 3" xfId="79" xr:uid="{376EA78B-2AC9-4998-B87F-2F4802B1518E}"/>
    <cellStyle name="20% - Accent4 3 2" xfId="432" xr:uid="{165639D6-AD0C-4C3F-94B6-E35D619D061D}"/>
    <cellStyle name="20% - Accent4 3 2 2" xfId="765" xr:uid="{F5C11513-9174-4DE0-BAAE-573BAE779011}"/>
    <cellStyle name="20% - Accent4 3 3" xfId="344" xr:uid="{D662828B-CF78-42AB-B004-8080C1C32896}"/>
    <cellStyle name="20% - Accent4 3 3 2" xfId="680" xr:uid="{7E08E34B-0007-4F09-9B5C-506394ABCD57}"/>
    <cellStyle name="20% - Accent4 3 4" xfId="564" xr:uid="{5599AAF7-DD91-42D6-A913-BC064959B15A}"/>
    <cellStyle name="20% - Accent4 4" xfId="80" xr:uid="{40519EB6-28DB-4171-B1D6-C63EE4FE1D95}"/>
    <cellStyle name="20% - Accent4 4 2" xfId="433" xr:uid="{3181EC7B-35EF-44C2-915F-A3FE4DFEFED2}"/>
    <cellStyle name="20% - Accent4 4 2 2" xfId="766" xr:uid="{9A1EBBD5-C8A7-4BE8-BDBA-8F1F3BF84E2F}"/>
    <cellStyle name="20% - Accent4 4 3" xfId="345" xr:uid="{A214F83E-0BAA-46BB-A644-3DF57C280BE7}"/>
    <cellStyle name="20% - Accent4 4 3 2" xfId="681" xr:uid="{65099D1E-4A78-4608-B780-C650B64DC2B9}"/>
    <cellStyle name="20% - Accent4 4 4" xfId="565" xr:uid="{BE7DAB3F-4DCF-499C-B48B-0B90A2151B2C}"/>
    <cellStyle name="20% - Accent4 5" xfId="81" xr:uid="{FB75B8A4-102F-4354-9B18-10C066A579E8}"/>
    <cellStyle name="20% - Accent4 5 2" xfId="434" xr:uid="{65CA1720-B721-44D5-813C-35CC31D3BED5}"/>
    <cellStyle name="20% - Accent4 5 2 2" xfId="767" xr:uid="{91EC4AD5-A7A7-4642-BAA8-8EB2327D5ECB}"/>
    <cellStyle name="20% - Accent4 5 3" xfId="346" xr:uid="{707BF8DA-6DBF-4E64-A62A-ED9AF638558C}"/>
    <cellStyle name="20% - Accent4 5 3 2" xfId="682" xr:uid="{122DB113-3880-44E2-9D4A-16B76B23DAD2}"/>
    <cellStyle name="20% - Accent4 5 4" xfId="566" xr:uid="{36C07C7B-52C2-4959-A388-B93B69A6B450}"/>
    <cellStyle name="20% - Accent4 6" xfId="82" xr:uid="{01E88966-3FAB-4E88-ABCA-93BD284E99D9}"/>
    <cellStyle name="20% - Accent4 6 2" xfId="435" xr:uid="{6EE75648-4B3E-4A27-AA0C-8670FBD1EE92}"/>
    <cellStyle name="20% - Accent4 6 2 2" xfId="768" xr:uid="{763D383D-56F0-4339-A51A-C2A4443F62B3}"/>
    <cellStyle name="20% - Accent4 6 3" xfId="347" xr:uid="{DD588D43-29D3-4F60-87DD-EEE696D30E27}"/>
    <cellStyle name="20% - Accent4 6 3 2" xfId="683" xr:uid="{701B456D-7A7E-4988-A318-B51AA3A2C13F}"/>
    <cellStyle name="20% - Accent4 6 4" xfId="567" xr:uid="{3D245D05-9AF3-4154-B311-125464FDBC0D}"/>
    <cellStyle name="20% - Accent4 7" xfId="83" xr:uid="{A6BD15E9-2347-416B-8A83-4CF9F94B4F17}"/>
    <cellStyle name="20% - Accent4 7 2" xfId="436" xr:uid="{50C5EA61-F323-494F-AAE2-B2B9C714BECF}"/>
    <cellStyle name="20% - Accent4 7 2 2" xfId="769" xr:uid="{44E0EE64-CC8A-4396-A113-D48BA7C2FF61}"/>
    <cellStyle name="20% - Accent4 7 3" xfId="348" xr:uid="{20293047-E551-4124-8B83-D718A7C3EB80}"/>
    <cellStyle name="20% - Accent4 7 3 2" xfId="684" xr:uid="{C06EEFF8-DEF8-431C-A41A-133978234D4A}"/>
    <cellStyle name="20% - Accent4 7 4" xfId="568" xr:uid="{3F69C5C8-A841-4759-BB36-151520D60C8C}"/>
    <cellStyle name="20% - Accent4 8" xfId="84" xr:uid="{72664548-D720-43A6-ABD6-CA042D2049F7}"/>
    <cellStyle name="20% - Accent4 8 2" xfId="437" xr:uid="{21F151E6-5B3C-4C70-9BD1-A4F52FCCDFFA}"/>
    <cellStyle name="20% - Accent4 8 2 2" xfId="770" xr:uid="{108EC8C0-80E5-4BDC-97B7-A01545B6091F}"/>
    <cellStyle name="20% - Accent4 8 3" xfId="349" xr:uid="{EC7BB1BD-7653-40C2-9C6C-3EC3F265F620}"/>
    <cellStyle name="20% - Accent4 8 3 2" xfId="685" xr:uid="{B0ABD7B0-F981-47D0-8536-F365D82CD451}"/>
    <cellStyle name="20% - Accent4 8 4" xfId="569" xr:uid="{DAFD72B3-88FF-4EC9-9D87-DA4180561D93}"/>
    <cellStyle name="20% - Accent4 9" xfId="517" xr:uid="{00CE4B64-405E-41C5-8DC3-6C810652B57D}"/>
    <cellStyle name="20% - Accent4 9 2" xfId="636" xr:uid="{548CD209-9CAE-4BB6-A879-18C69AA86333}"/>
    <cellStyle name="20% - Accent5" xfId="34" builtinId="46" customBuiltin="1"/>
    <cellStyle name="20% - Accent5 2" xfId="521" xr:uid="{7B8FEBBB-550E-4E8F-9B21-A5832AD700D7}"/>
    <cellStyle name="20% - Accent5 2 2" xfId="638" xr:uid="{688CE32F-F05F-43D2-B084-2CAF864D4854}"/>
    <cellStyle name="20% - Accent5 3" xfId="538" xr:uid="{BFEA6D17-AE82-4925-9CD0-BF423565C1CA}"/>
    <cellStyle name="20% - Accent6" xfId="37" builtinId="50" customBuiltin="1"/>
    <cellStyle name="20% - Accent6 10" xfId="540" xr:uid="{68CEEDCD-8A1A-4E3C-904E-9BF6EDEEAF31}"/>
    <cellStyle name="20% - Accent6 2" xfId="85" xr:uid="{95B78DCD-8ABD-48DD-88A7-4D74BABA836A}"/>
    <cellStyle name="20% - Accent6 2 2" xfId="438" xr:uid="{F0058AB1-999D-47E5-AEBD-A22606AAAAA3}"/>
    <cellStyle name="20% - Accent6 2 2 2" xfId="771" xr:uid="{C41C46BD-EF88-4A6D-A4C8-860EF0142EE7}"/>
    <cellStyle name="20% - Accent6 2 3" xfId="350" xr:uid="{14315372-68F8-49E6-8FB0-523F57F37D92}"/>
    <cellStyle name="20% - Accent6 2 3 2" xfId="686" xr:uid="{9A1A9D89-1D2E-41B5-850B-7CB921200DEF}"/>
    <cellStyle name="20% - Accent6 2 4" xfId="570" xr:uid="{1E093967-AB21-482C-B3C0-E77823F73B64}"/>
    <cellStyle name="20% - Accent6 3" xfId="86" xr:uid="{BDD3538D-7D5B-44DF-B33F-E95F5DECA0BB}"/>
    <cellStyle name="20% - Accent6 3 2" xfId="439" xr:uid="{298FCAA0-48A0-41BF-B4B9-8F0D9635FDF4}"/>
    <cellStyle name="20% - Accent6 3 2 2" xfId="772" xr:uid="{8ABC6AEA-FD22-45FB-91BD-E9EE80DE232C}"/>
    <cellStyle name="20% - Accent6 3 3" xfId="351" xr:uid="{A315448E-5ECD-4352-AB02-CF5EC63E6B8F}"/>
    <cellStyle name="20% - Accent6 3 3 2" xfId="687" xr:uid="{1D62BBC0-669D-4AE6-995C-2B5ED3EF950E}"/>
    <cellStyle name="20% - Accent6 3 4" xfId="571" xr:uid="{5E547B47-425A-49F0-BAA5-D69EAF612F45}"/>
    <cellStyle name="20% - Accent6 4" xfId="87" xr:uid="{1BE718A9-91C3-4E43-9EB2-73F7B425E01E}"/>
    <cellStyle name="20% - Accent6 4 2" xfId="440" xr:uid="{CD0E7D9E-E870-4FE9-96DD-A5643A3471D8}"/>
    <cellStyle name="20% - Accent6 4 2 2" xfId="773" xr:uid="{B3ECE4C5-CB65-405E-9B47-C61470DEC85E}"/>
    <cellStyle name="20% - Accent6 4 3" xfId="352" xr:uid="{C4FBE3F4-4523-42C2-8ED4-DD7405F3F5DB}"/>
    <cellStyle name="20% - Accent6 4 3 2" xfId="688" xr:uid="{75760033-73EA-4CC8-B43B-68B940C04D16}"/>
    <cellStyle name="20% - Accent6 4 4" xfId="572" xr:uid="{B61CE810-CB75-428B-9A29-0FD1A75F1EFE}"/>
    <cellStyle name="20% - Accent6 5" xfId="88" xr:uid="{E2FDCA24-DAE1-49DB-8F51-32593E182015}"/>
    <cellStyle name="20% - Accent6 5 2" xfId="441" xr:uid="{46A4D284-CA2B-4135-B6C1-A4EEA824B35B}"/>
    <cellStyle name="20% - Accent6 5 2 2" xfId="774" xr:uid="{CCA24BD2-3612-4EAB-BCEF-78924B4880BD}"/>
    <cellStyle name="20% - Accent6 5 3" xfId="353" xr:uid="{2C33348C-5E43-4262-97F2-48BA2B339F08}"/>
    <cellStyle name="20% - Accent6 5 3 2" xfId="689" xr:uid="{09E52F37-FE53-492A-81FD-B8B4215CA69F}"/>
    <cellStyle name="20% - Accent6 5 4" xfId="573" xr:uid="{A4C7A3ED-174C-4751-B177-D264B1166E5C}"/>
    <cellStyle name="20% - Accent6 6" xfId="89" xr:uid="{1E9C8E5D-F8F3-4A73-81BF-6D869FAC7CF0}"/>
    <cellStyle name="20% - Accent6 6 2" xfId="442" xr:uid="{B0689179-CD9A-4091-92F9-8390E63E1B0C}"/>
    <cellStyle name="20% - Accent6 6 2 2" xfId="775" xr:uid="{42D3D00C-40C4-4F5A-AB7D-E37A03E897CA}"/>
    <cellStyle name="20% - Accent6 6 3" xfId="354" xr:uid="{3BB2E5A8-40F3-4850-9734-E0BF7EB30D35}"/>
    <cellStyle name="20% - Accent6 6 3 2" xfId="690" xr:uid="{D6B6D628-A838-4BB7-B78C-2CC9F571EFF2}"/>
    <cellStyle name="20% - Accent6 6 4" xfId="574" xr:uid="{3C58A98D-F41A-42E2-A407-F287180D9B4F}"/>
    <cellStyle name="20% - Accent6 7" xfId="90" xr:uid="{3B5CA8AA-EDE5-4D5C-BB59-47909421CA29}"/>
    <cellStyle name="20% - Accent6 7 2" xfId="443" xr:uid="{043D0995-091A-4A41-B928-B36026169C41}"/>
    <cellStyle name="20% - Accent6 7 2 2" xfId="776" xr:uid="{810B6082-9930-44EB-B2AB-80061B2753DD}"/>
    <cellStyle name="20% - Accent6 7 3" xfId="355" xr:uid="{5F0D1C0E-7805-4705-9910-37BB425E3C93}"/>
    <cellStyle name="20% - Accent6 7 3 2" xfId="691" xr:uid="{98AA07AF-4266-4907-B190-C77FE79B4631}"/>
    <cellStyle name="20% - Accent6 7 4" xfId="575" xr:uid="{60C2D17A-7204-4F9E-9189-32728E4FA71E}"/>
    <cellStyle name="20% - Accent6 8" xfId="91" xr:uid="{0ECDF107-1904-4A2F-A999-9C63C8B5C84F}"/>
    <cellStyle name="20% - Accent6 8 2" xfId="444" xr:uid="{5708EE17-74DA-4AC3-93AD-2CFB102AEA4E}"/>
    <cellStyle name="20% - Accent6 8 2 2" xfId="777" xr:uid="{228A5CDD-F4A3-4EB2-8E34-895786C9D6C7}"/>
    <cellStyle name="20% - Accent6 8 3" xfId="356" xr:uid="{FDEE395C-164E-4D57-9276-A6D3C3DCBD20}"/>
    <cellStyle name="20% - Accent6 8 3 2" xfId="692" xr:uid="{BD908697-6674-4312-B0E0-EEB8AC2BEF76}"/>
    <cellStyle name="20% - Accent6 8 4" xfId="576" xr:uid="{5C28EF60-0425-4CDF-B76E-92E33603E733}"/>
    <cellStyle name="20% - Accent6 9" xfId="525" xr:uid="{E370E10B-0B81-4247-A431-EE141D4B6E16}"/>
    <cellStyle name="20% - Accent6 9 2" xfId="640" xr:uid="{5BCCD0BF-D5C5-4D7A-979C-CB231EFB327A}"/>
    <cellStyle name="40% - Accent1" xfId="23" builtinId="31" customBuiltin="1"/>
    <cellStyle name="40% - Accent1 10" xfId="531" xr:uid="{A7F3EFF0-3D54-4731-AEAD-BF7C3DDD7BEF}"/>
    <cellStyle name="40% - Accent1 2" xfId="92" xr:uid="{F246E59B-9538-4DC6-A538-594E9171F6A8}"/>
    <cellStyle name="40% - Accent1 2 2" xfId="445" xr:uid="{FE543B8C-572D-4E74-8F99-18BF40BFE31C}"/>
    <cellStyle name="40% - Accent1 2 2 2" xfId="778" xr:uid="{EAC95F5F-5C78-4A8B-BB13-487FB8A1DCB6}"/>
    <cellStyle name="40% - Accent1 2 3" xfId="357" xr:uid="{A867E83A-AC73-41AE-80B9-E0A5015486C8}"/>
    <cellStyle name="40% - Accent1 2 3 2" xfId="693" xr:uid="{2B7B9B67-982E-471D-9FA7-3162B726E134}"/>
    <cellStyle name="40% - Accent1 2 4" xfId="577" xr:uid="{9DD80D50-E992-4127-AB48-687B861C937C}"/>
    <cellStyle name="40% - Accent1 3" xfId="93" xr:uid="{0C145309-3661-48F9-8C9C-2009A5563FCD}"/>
    <cellStyle name="40% - Accent1 3 2" xfId="446" xr:uid="{53696CEA-C6E1-4B76-A50F-59349C72E213}"/>
    <cellStyle name="40% - Accent1 3 2 2" xfId="779" xr:uid="{EDBF40BB-0522-4A0B-A2AE-F1949564BFBF}"/>
    <cellStyle name="40% - Accent1 3 3" xfId="358" xr:uid="{20546A91-01CA-441B-A284-54E76D43E84B}"/>
    <cellStyle name="40% - Accent1 3 3 2" xfId="694" xr:uid="{3311D1A9-FC7D-4398-9436-60D24602AF21}"/>
    <cellStyle name="40% - Accent1 3 4" xfId="578" xr:uid="{13CC781C-26E6-4D32-A101-52E90EC2ED9B}"/>
    <cellStyle name="40% - Accent1 4" xfId="94" xr:uid="{C33679D7-58C7-490D-86C7-456DACCD61BE}"/>
    <cellStyle name="40% - Accent1 4 2" xfId="447" xr:uid="{75B8D5CC-C965-4D2D-8FC5-248C81E3CE0A}"/>
    <cellStyle name="40% - Accent1 4 2 2" xfId="780" xr:uid="{816E007B-D7EC-4E93-A4F9-1134F283C217}"/>
    <cellStyle name="40% - Accent1 4 3" xfId="359" xr:uid="{197FCD47-85B0-49B8-BFD5-CC45F9C7C285}"/>
    <cellStyle name="40% - Accent1 4 3 2" xfId="695" xr:uid="{BE891CE1-4FD5-4378-A84C-66136BF1745B}"/>
    <cellStyle name="40% - Accent1 4 4" xfId="579" xr:uid="{224E0A3D-DE92-456F-82E4-893151D11CB8}"/>
    <cellStyle name="40% - Accent1 5" xfId="95" xr:uid="{61C74CEC-5F79-4E9A-994E-CF212E66F1D1}"/>
    <cellStyle name="40% - Accent1 5 2" xfId="448" xr:uid="{4E12076C-2B48-47EA-87B6-75935D0833C9}"/>
    <cellStyle name="40% - Accent1 5 2 2" xfId="781" xr:uid="{4749F220-243E-4EF4-86EB-A6C1D6A0EA0C}"/>
    <cellStyle name="40% - Accent1 5 3" xfId="360" xr:uid="{80DCEDA5-6486-4A91-93F0-7D1554E568C1}"/>
    <cellStyle name="40% - Accent1 5 3 2" xfId="696" xr:uid="{4ABE0B23-3A5F-4D98-8FC1-77757055BB80}"/>
    <cellStyle name="40% - Accent1 5 4" xfId="580" xr:uid="{58D1FAE3-882C-4B5F-968C-756192915788}"/>
    <cellStyle name="40% - Accent1 6" xfId="96" xr:uid="{2151511F-3A03-492A-9F76-9BCACA9534FF}"/>
    <cellStyle name="40% - Accent1 6 2" xfId="449" xr:uid="{036837E6-65A0-48A3-9249-E227EB0666D7}"/>
    <cellStyle name="40% - Accent1 6 2 2" xfId="782" xr:uid="{B8B88858-F477-45E3-858D-891AA9AA7B70}"/>
    <cellStyle name="40% - Accent1 6 3" xfId="361" xr:uid="{6CB26141-31D4-45A9-B635-3DF3756143B9}"/>
    <cellStyle name="40% - Accent1 6 3 2" xfId="697" xr:uid="{9000772A-4CBA-48F9-B40D-91C986252446}"/>
    <cellStyle name="40% - Accent1 6 4" xfId="581" xr:uid="{81A44E05-B25D-4F98-A8DE-54D433ACFDE8}"/>
    <cellStyle name="40% - Accent1 7" xfId="97" xr:uid="{A7CC9F8D-131F-44F6-9CEE-569C977CB167}"/>
    <cellStyle name="40% - Accent1 7 2" xfId="450" xr:uid="{1C6F6F26-ACA1-42B8-861A-56D1E4F1D401}"/>
    <cellStyle name="40% - Accent1 7 2 2" xfId="783" xr:uid="{940BABAD-AC38-4912-A663-134923D01EAE}"/>
    <cellStyle name="40% - Accent1 7 3" xfId="362" xr:uid="{BC8757AB-C1C4-4948-B262-CB6334E45906}"/>
    <cellStyle name="40% - Accent1 7 3 2" xfId="698" xr:uid="{5888CFCE-10BF-4AE7-97B6-35A8C9F9BD37}"/>
    <cellStyle name="40% - Accent1 7 4" xfId="582" xr:uid="{4FA60A5B-072D-40C5-AC8F-87A47BFE95B7}"/>
    <cellStyle name="40% - Accent1 8" xfId="98" xr:uid="{6EC8BA5A-5574-470D-9F7B-DF0E356C2961}"/>
    <cellStyle name="40% - Accent1 8 2" xfId="451" xr:uid="{34060CC7-8CBC-45A6-9E48-F29C6C1E140E}"/>
    <cellStyle name="40% - Accent1 8 2 2" xfId="784" xr:uid="{BC8BB66D-4779-4218-BDDE-9A024EAE8232}"/>
    <cellStyle name="40% - Accent1 8 3" xfId="363" xr:uid="{3477E841-3CE3-4F0A-9EE6-F95C18B843EA}"/>
    <cellStyle name="40% - Accent1 8 3 2" xfId="699" xr:uid="{E1FF0A85-4012-4439-A011-1A32ADFD21C1}"/>
    <cellStyle name="40% - Accent1 8 4" xfId="583" xr:uid="{D59E2B13-C1FE-4AA2-A312-E89CA112D025}"/>
    <cellStyle name="40% - Accent1 9" xfId="506" xr:uid="{BE334A48-786D-4935-9E77-102F33C5883F}"/>
    <cellStyle name="40% - Accent1 9 2" xfId="631" xr:uid="{7647AF3C-9392-41A8-A26C-8A51379B7BB0}"/>
    <cellStyle name="40% - Accent2" xfId="26" builtinId="35" customBuiltin="1"/>
    <cellStyle name="40% - Accent2 2" xfId="510" xr:uid="{7E6053AB-BFCA-4FAC-A140-E0AA466E5115}"/>
    <cellStyle name="40% - Accent2 2 2" xfId="633" xr:uid="{E0B0E0F0-9FE1-4BFF-A51D-8B3DF483D2F6}"/>
    <cellStyle name="40% - Accent2 3" xfId="533" xr:uid="{35ACC41F-B672-4113-AB30-EA6DE9AF8CB3}"/>
    <cellStyle name="40% - Accent3" xfId="29" builtinId="39" customBuiltin="1"/>
    <cellStyle name="40% - Accent3 10" xfId="535" xr:uid="{22C6FA3E-C323-48C8-AD4E-AD48F80A442C}"/>
    <cellStyle name="40% - Accent3 2" xfId="99" xr:uid="{AA1A72DD-FD1F-431E-B741-72B42592CEAF}"/>
    <cellStyle name="40% - Accent3 2 2" xfId="452" xr:uid="{C330C5A7-C3F2-433E-888A-0A5FC5525CBE}"/>
    <cellStyle name="40% - Accent3 2 2 2" xfId="785" xr:uid="{10FE12B1-D413-4FCE-829F-9638CE14B739}"/>
    <cellStyle name="40% - Accent3 2 3" xfId="364" xr:uid="{39B1D9F1-BD70-4178-9448-1BF6C9FE5078}"/>
    <cellStyle name="40% - Accent3 2 3 2" xfId="700" xr:uid="{28726C3A-FFCE-47BA-93A9-443AA1684634}"/>
    <cellStyle name="40% - Accent3 2 4" xfId="584" xr:uid="{4E3FA16E-BB48-454A-8288-184AA226CA52}"/>
    <cellStyle name="40% - Accent3 3" xfId="100" xr:uid="{427978E0-AA59-4D7B-87BE-DADBFB7A9486}"/>
    <cellStyle name="40% - Accent3 3 2" xfId="453" xr:uid="{71E83D54-A8F0-4410-9975-FCA8DD5EB337}"/>
    <cellStyle name="40% - Accent3 3 2 2" xfId="786" xr:uid="{B686AE99-C04A-427E-9CEE-E53F7B580760}"/>
    <cellStyle name="40% - Accent3 3 3" xfId="365" xr:uid="{DFE20E4B-DB96-4B38-9DDB-73E66EC6074B}"/>
    <cellStyle name="40% - Accent3 3 3 2" xfId="701" xr:uid="{B5BB21CE-0E18-4F61-A434-FDDFA429BA67}"/>
    <cellStyle name="40% - Accent3 3 4" xfId="585" xr:uid="{6EB0ADBC-72A0-4637-8658-D168356BE367}"/>
    <cellStyle name="40% - Accent3 4" xfId="101" xr:uid="{80E6D8AE-95EB-436C-A580-586BBE88026D}"/>
    <cellStyle name="40% - Accent3 4 2" xfId="454" xr:uid="{8835D6E4-75AE-4A05-8DB8-7B5C2AE69578}"/>
    <cellStyle name="40% - Accent3 4 2 2" xfId="787" xr:uid="{747D493B-A5E2-43E5-8528-E73A09180D9F}"/>
    <cellStyle name="40% - Accent3 4 3" xfId="366" xr:uid="{BCB03938-0F15-4CD2-A59A-C4CD08908049}"/>
    <cellStyle name="40% - Accent3 4 3 2" xfId="702" xr:uid="{A7DCD68C-08B1-4EB9-8679-B383B5B9D832}"/>
    <cellStyle name="40% - Accent3 4 4" xfId="586" xr:uid="{D3A67D05-17F0-4156-B316-066B3F1E519B}"/>
    <cellStyle name="40% - Accent3 5" xfId="102" xr:uid="{DB6CFCF6-B516-4602-9FE7-FB66CA5A7186}"/>
    <cellStyle name="40% - Accent3 5 2" xfId="455" xr:uid="{C257E148-0686-46D3-9C92-D666875482B7}"/>
    <cellStyle name="40% - Accent3 5 2 2" xfId="788" xr:uid="{290BA577-76B3-4867-8771-B119A04F1D10}"/>
    <cellStyle name="40% - Accent3 5 3" xfId="367" xr:uid="{8858FAB8-B172-419A-BDB0-1948EAFBC4DB}"/>
    <cellStyle name="40% - Accent3 5 3 2" xfId="703" xr:uid="{117AB9CC-6405-4350-B93E-CC38C1D1E23E}"/>
    <cellStyle name="40% - Accent3 5 4" xfId="587" xr:uid="{395DF868-9008-4A88-ACCF-D5FB2FA584C3}"/>
    <cellStyle name="40% - Accent3 6" xfId="103" xr:uid="{BCFB3938-7259-447E-82E2-70D437BC0FED}"/>
    <cellStyle name="40% - Accent3 6 2" xfId="456" xr:uid="{B8E2770C-0ACB-4733-B76A-283CE12D47AB}"/>
    <cellStyle name="40% - Accent3 6 2 2" xfId="789" xr:uid="{555244A4-F673-4C32-9B74-38857133F403}"/>
    <cellStyle name="40% - Accent3 6 3" xfId="368" xr:uid="{7F9DD58C-3721-4950-8BF8-B8A4358EA86D}"/>
    <cellStyle name="40% - Accent3 6 3 2" xfId="704" xr:uid="{5B33AE40-9F23-4C4C-B8BE-ECF87289482F}"/>
    <cellStyle name="40% - Accent3 6 4" xfId="588" xr:uid="{15ACDD8D-0DA2-4DBF-A6A4-AC629B54342A}"/>
    <cellStyle name="40% - Accent3 7" xfId="104" xr:uid="{150FC37C-D455-461B-9643-8A05B37F9EDA}"/>
    <cellStyle name="40% - Accent3 7 2" xfId="457" xr:uid="{DE882EE4-7676-4702-8678-A7BD0BD5BB08}"/>
    <cellStyle name="40% - Accent3 7 2 2" xfId="790" xr:uid="{1905A4BA-FCC1-48A2-AF92-828786A331A6}"/>
    <cellStyle name="40% - Accent3 7 3" xfId="369" xr:uid="{C4B3A752-A0B5-4628-AA0C-016ACA6C6127}"/>
    <cellStyle name="40% - Accent3 7 3 2" xfId="705" xr:uid="{0ADC3B43-005A-415C-807F-09FC18AC0030}"/>
    <cellStyle name="40% - Accent3 7 4" xfId="589" xr:uid="{06F2C3C1-E51D-4ABD-8F64-13442F4D52BF}"/>
    <cellStyle name="40% - Accent3 8" xfId="105" xr:uid="{66223B58-A33D-4EF1-B395-890915A2BD5E}"/>
    <cellStyle name="40% - Accent3 8 2" xfId="458" xr:uid="{B9461062-46E0-4C30-AB26-7DBF802BE30B}"/>
    <cellStyle name="40% - Accent3 8 2 2" xfId="791" xr:uid="{6D12AA4A-F998-4CBC-AB43-082AD5EB9F54}"/>
    <cellStyle name="40% - Accent3 8 3" xfId="370" xr:uid="{0413EFFB-7AD8-4EC3-9ED4-82FFB0F03EC2}"/>
    <cellStyle name="40% - Accent3 8 3 2" xfId="706" xr:uid="{F195BFA7-490C-47C7-81F1-F0EA66F589A5}"/>
    <cellStyle name="40% - Accent3 8 4" xfId="590" xr:uid="{2DEA63D2-D476-46EC-8A09-3503EC620E15}"/>
    <cellStyle name="40% - Accent3 9" xfId="514" xr:uid="{9D75A785-FB5E-42D8-84F6-9DE836216756}"/>
    <cellStyle name="40% - Accent3 9 2" xfId="635" xr:uid="{B8167D93-423F-4BEB-B113-A79FA5987744}"/>
    <cellStyle name="40% - Accent4" xfId="32" builtinId="43" customBuiltin="1"/>
    <cellStyle name="40% - Accent4 10" xfId="537" xr:uid="{F9B3BFB4-54E4-403E-92DA-10BA65CD775E}"/>
    <cellStyle name="40% - Accent4 2" xfId="106" xr:uid="{A184234E-6900-41AC-AA3B-F206BBC76EC1}"/>
    <cellStyle name="40% - Accent4 2 2" xfId="459" xr:uid="{09B6FC54-70D6-42AB-B54F-1E242A77A38B}"/>
    <cellStyle name="40% - Accent4 2 2 2" xfId="792" xr:uid="{40FB8A83-6D26-4F3D-B281-B8B0247421E8}"/>
    <cellStyle name="40% - Accent4 2 3" xfId="371" xr:uid="{B487FD35-2E6E-40FF-AFF4-3A644185AFCB}"/>
    <cellStyle name="40% - Accent4 2 3 2" xfId="707" xr:uid="{9971E23B-9C8C-4505-90C9-AE80A1B02920}"/>
    <cellStyle name="40% - Accent4 2 4" xfId="591" xr:uid="{D5B3557C-B3B2-4631-A0F9-9A1DA9DE29EA}"/>
    <cellStyle name="40% - Accent4 3" xfId="107" xr:uid="{14844E62-080C-4833-A27D-AAA38DE4B9E2}"/>
    <cellStyle name="40% - Accent4 3 2" xfId="460" xr:uid="{2866751A-7B35-44FC-9C47-B24F982FB1F6}"/>
    <cellStyle name="40% - Accent4 3 2 2" xfId="793" xr:uid="{D77C7FBC-E768-4328-9F97-6541D685DA60}"/>
    <cellStyle name="40% - Accent4 3 3" xfId="372" xr:uid="{48300029-3AB1-4D8F-A75E-843C4800250F}"/>
    <cellStyle name="40% - Accent4 3 3 2" xfId="708" xr:uid="{D3645752-5B58-4CA0-A23D-3497778DAC9E}"/>
    <cellStyle name="40% - Accent4 3 4" xfId="592" xr:uid="{998E8D17-726F-406C-B484-DA6BBD761F74}"/>
    <cellStyle name="40% - Accent4 4" xfId="108" xr:uid="{B7A611B4-7E4E-422D-AA1D-0BC76D32F29E}"/>
    <cellStyle name="40% - Accent4 4 2" xfId="461" xr:uid="{9FFF44F7-1A21-446D-8540-D17CACAEFBC7}"/>
    <cellStyle name="40% - Accent4 4 2 2" xfId="794" xr:uid="{B7B4C408-F5B4-4DAB-9761-3BC6E8342BBA}"/>
    <cellStyle name="40% - Accent4 4 3" xfId="373" xr:uid="{76430200-4317-40CE-98FB-FD136DC7F47C}"/>
    <cellStyle name="40% - Accent4 4 3 2" xfId="709" xr:uid="{65894ADB-2C74-49C8-A4AC-D6A42A4DEA0B}"/>
    <cellStyle name="40% - Accent4 4 4" xfId="593" xr:uid="{AB9F37F0-695A-44B8-B682-E900830F77D3}"/>
    <cellStyle name="40% - Accent4 5" xfId="109" xr:uid="{005963E0-0FCA-4BE7-8641-2176EF010186}"/>
    <cellStyle name="40% - Accent4 5 2" xfId="462" xr:uid="{B63C9956-BF8C-4A3A-AAC2-45FFD9D62AC9}"/>
    <cellStyle name="40% - Accent4 5 2 2" xfId="795" xr:uid="{00338D71-F374-45EA-A911-7024A5AC358E}"/>
    <cellStyle name="40% - Accent4 5 3" xfId="374" xr:uid="{F81F7284-7375-481B-A301-BC965055AAAF}"/>
    <cellStyle name="40% - Accent4 5 3 2" xfId="710" xr:uid="{EE6EED89-9C6A-41AF-8FC7-4EF1B42291B6}"/>
    <cellStyle name="40% - Accent4 5 4" xfId="594" xr:uid="{02700DF3-AAF7-480A-AD94-20CE7F580186}"/>
    <cellStyle name="40% - Accent4 6" xfId="110" xr:uid="{363A96C3-3D38-4833-AC3D-50079B941FED}"/>
    <cellStyle name="40% - Accent4 6 2" xfId="463" xr:uid="{2C5883DE-8FEC-4364-AF31-701354BB3982}"/>
    <cellStyle name="40% - Accent4 6 2 2" xfId="796" xr:uid="{77FEA576-D3DC-4C20-92B4-41D976D3E2DA}"/>
    <cellStyle name="40% - Accent4 6 3" xfId="375" xr:uid="{729C8481-4777-4EA1-9905-268E147CBCA5}"/>
    <cellStyle name="40% - Accent4 6 3 2" xfId="711" xr:uid="{1EDC316A-1ADB-4BAC-9B80-51DDDAABA1F2}"/>
    <cellStyle name="40% - Accent4 6 4" xfId="595" xr:uid="{5728ED53-80AF-4A39-A1B4-1E0C904F6F6A}"/>
    <cellStyle name="40% - Accent4 7" xfId="111" xr:uid="{83F5A722-338A-48B4-B5E9-69223E7F01AC}"/>
    <cellStyle name="40% - Accent4 7 2" xfId="464" xr:uid="{C6FA222E-A0CA-4D2C-9C23-FB087FC73BA8}"/>
    <cellStyle name="40% - Accent4 7 2 2" xfId="797" xr:uid="{41563F36-95FE-4C7C-9CA9-B8ADC28EEC6A}"/>
    <cellStyle name="40% - Accent4 7 3" xfId="376" xr:uid="{0A3F3A58-0F85-4C31-A859-9EBABA987216}"/>
    <cellStyle name="40% - Accent4 7 3 2" xfId="712" xr:uid="{30232DC0-C0A7-40A4-AFD4-6C93F6BB19A9}"/>
    <cellStyle name="40% - Accent4 7 4" xfId="596" xr:uid="{87C1233C-18B9-4C29-AB52-F9BF03934FBF}"/>
    <cellStyle name="40% - Accent4 8" xfId="112" xr:uid="{2A6BB4AC-6E43-45B6-86CB-5F7277BA5B9E}"/>
    <cellStyle name="40% - Accent4 8 2" xfId="465" xr:uid="{E1B15C93-3D36-4548-B85C-8568FC5AB679}"/>
    <cellStyle name="40% - Accent4 8 2 2" xfId="798" xr:uid="{953357E4-1C7F-4D9F-930B-75021D643E73}"/>
    <cellStyle name="40% - Accent4 8 3" xfId="377" xr:uid="{8C03FFA1-4967-459F-88D5-EA18AF844DD8}"/>
    <cellStyle name="40% - Accent4 8 3 2" xfId="713" xr:uid="{18A59FC0-5FFB-487D-9923-0660CDDA32F7}"/>
    <cellStyle name="40% - Accent4 8 4" xfId="597" xr:uid="{64BA1112-E4C7-41DA-9422-CEB6BF124513}"/>
    <cellStyle name="40% - Accent4 9" xfId="518" xr:uid="{DD5F952B-213A-49C0-970F-41185A75DC0F}"/>
    <cellStyle name="40% - Accent4 9 2" xfId="637" xr:uid="{97917B39-CFEF-4676-AC04-B2BE590B5BA8}"/>
    <cellStyle name="40% - Accent5" xfId="35" builtinId="47" customBuiltin="1"/>
    <cellStyle name="40% - Accent5 10" xfId="539" xr:uid="{B0385059-0AB2-4D31-A593-2602768FEA9B}"/>
    <cellStyle name="40% - Accent5 2" xfId="113" xr:uid="{B0DD2E69-7767-4CC9-B8D1-D01AE58DAD60}"/>
    <cellStyle name="40% - Accent5 2 2" xfId="466" xr:uid="{B0E2A8C6-53DD-47C9-84A5-AD85AEE507AB}"/>
    <cellStyle name="40% - Accent5 2 2 2" xfId="799" xr:uid="{9E1F68A1-1BBC-4FEC-A4A5-31392DE803BD}"/>
    <cellStyle name="40% - Accent5 2 3" xfId="378" xr:uid="{FBE78C9A-3D18-4933-A4E3-81D8E7082545}"/>
    <cellStyle name="40% - Accent5 2 3 2" xfId="714" xr:uid="{17F12B74-4132-48FD-B5BC-EDA6ECDAD026}"/>
    <cellStyle name="40% - Accent5 2 4" xfId="598" xr:uid="{B59B76FD-AFBA-4A7C-9D8D-AC99206063BB}"/>
    <cellStyle name="40% - Accent5 3" xfId="114" xr:uid="{FFE1C65E-0B90-49EB-A056-B6F197F88358}"/>
    <cellStyle name="40% - Accent5 3 2" xfId="467" xr:uid="{7BEC166E-52B3-44BA-8B73-DA8587EB09D4}"/>
    <cellStyle name="40% - Accent5 3 2 2" xfId="800" xr:uid="{9445F324-E870-488D-A8F9-4F029510CEC1}"/>
    <cellStyle name="40% - Accent5 3 3" xfId="379" xr:uid="{029C5279-31A6-4AFC-85D7-6C848DC90FB9}"/>
    <cellStyle name="40% - Accent5 3 3 2" xfId="715" xr:uid="{D14E1912-6DC9-48F4-A7E5-A048BFD42BA1}"/>
    <cellStyle name="40% - Accent5 3 4" xfId="599" xr:uid="{4537740A-6394-4727-A5C8-151E00870A4B}"/>
    <cellStyle name="40% - Accent5 4" xfId="115" xr:uid="{84587AC5-9521-4AE5-810F-E61D08E287D6}"/>
    <cellStyle name="40% - Accent5 4 2" xfId="468" xr:uid="{C01C10EC-51CF-44D4-AE4D-205D61612D6D}"/>
    <cellStyle name="40% - Accent5 4 2 2" xfId="801" xr:uid="{089EF55E-AE59-4CC5-BDB5-79B1DA7E8ABE}"/>
    <cellStyle name="40% - Accent5 4 3" xfId="380" xr:uid="{5DF30419-EB9B-47D0-871C-0934BA1DAA9A}"/>
    <cellStyle name="40% - Accent5 4 3 2" xfId="716" xr:uid="{F1C509FD-8301-4ADD-B8B4-6A778D10AD81}"/>
    <cellStyle name="40% - Accent5 4 4" xfId="600" xr:uid="{B6BC8622-DD64-4AD4-A4A4-2F63BD827B90}"/>
    <cellStyle name="40% - Accent5 5" xfId="116" xr:uid="{A9BF1AF3-0D68-4454-9755-52837DC3DAA6}"/>
    <cellStyle name="40% - Accent5 5 2" xfId="469" xr:uid="{A92E9A97-8220-438A-A3DD-30116769DF1F}"/>
    <cellStyle name="40% - Accent5 5 2 2" xfId="802" xr:uid="{0FCF9556-B125-47D8-AE83-B2389FEFD62F}"/>
    <cellStyle name="40% - Accent5 5 3" xfId="381" xr:uid="{972476C1-A245-449B-9096-C9D0303DF1A2}"/>
    <cellStyle name="40% - Accent5 5 3 2" xfId="717" xr:uid="{E3379744-E677-4886-A627-A930BC22B56E}"/>
    <cellStyle name="40% - Accent5 5 4" xfId="601" xr:uid="{96747BD0-33E6-46E1-9611-49C643A2F0B4}"/>
    <cellStyle name="40% - Accent5 6" xfId="117" xr:uid="{A35B1348-4E51-4A88-8E87-30A46CFE913E}"/>
    <cellStyle name="40% - Accent5 6 2" xfId="470" xr:uid="{BCBAE3E6-86C2-463B-A6D2-DC1FCC3663E1}"/>
    <cellStyle name="40% - Accent5 6 2 2" xfId="803" xr:uid="{57302876-7C49-4466-A213-EDCC8D8D0241}"/>
    <cellStyle name="40% - Accent5 6 3" xfId="382" xr:uid="{34A7CC21-69D6-4723-86D2-89193B7E9579}"/>
    <cellStyle name="40% - Accent5 6 3 2" xfId="718" xr:uid="{A8540CDC-F419-4103-ABC7-AF7DEE6E6DB7}"/>
    <cellStyle name="40% - Accent5 6 4" xfId="602" xr:uid="{8F7FDDD7-5560-41D5-BFDB-FFD8A60B824D}"/>
    <cellStyle name="40% - Accent5 7" xfId="118" xr:uid="{F191DF9B-54F5-4ADA-BD88-57598F923D4D}"/>
    <cellStyle name="40% - Accent5 7 2" xfId="471" xr:uid="{32FB444F-BCB2-4983-8B2C-4A457F599D56}"/>
    <cellStyle name="40% - Accent5 7 2 2" xfId="804" xr:uid="{9F1F6995-53F8-471A-BADF-FDA69E6286C4}"/>
    <cellStyle name="40% - Accent5 7 3" xfId="383" xr:uid="{601816F8-1FD2-49BC-BC1A-46F5CC516A22}"/>
    <cellStyle name="40% - Accent5 7 3 2" xfId="719" xr:uid="{D60D84A1-073D-47D5-8B2F-29DE95B27737}"/>
    <cellStyle name="40% - Accent5 7 4" xfId="603" xr:uid="{DF0EF46C-8BB1-41D8-8ED6-6CF7528339C4}"/>
    <cellStyle name="40% - Accent5 8" xfId="119" xr:uid="{425E0DAB-E839-4C50-8E5F-0CB71068CDE1}"/>
    <cellStyle name="40% - Accent5 8 2" xfId="472" xr:uid="{4C849E6C-6555-449D-B024-FA1B7A530F39}"/>
    <cellStyle name="40% - Accent5 8 2 2" xfId="805" xr:uid="{0E44CA3C-2BBB-429E-AB54-2F20838361E1}"/>
    <cellStyle name="40% - Accent5 8 3" xfId="384" xr:uid="{47E879D4-114F-4AB8-8CC1-BF687975D075}"/>
    <cellStyle name="40% - Accent5 8 3 2" xfId="720" xr:uid="{98F87874-FD3B-4EA6-A81C-D4F845910A58}"/>
    <cellStyle name="40% - Accent5 8 4" xfId="604" xr:uid="{D4AEE381-E85B-40AC-BB87-DD3428DE6D15}"/>
    <cellStyle name="40% - Accent5 9" xfId="522" xr:uid="{BF35C56A-087F-4629-A724-4471DF06F2C0}"/>
    <cellStyle name="40% - Accent5 9 2" xfId="639" xr:uid="{94A1F009-F640-4862-9954-81BE412416DD}"/>
    <cellStyle name="40% - Accent6" xfId="38" builtinId="51" customBuiltin="1"/>
    <cellStyle name="40% - Accent6 10" xfId="541" xr:uid="{72BC59A8-4FF8-4336-8002-18769C2D6239}"/>
    <cellStyle name="40% - Accent6 2" xfId="120" xr:uid="{0B28085B-2573-490C-AD39-A752D0BBC361}"/>
    <cellStyle name="40% - Accent6 2 2" xfId="473" xr:uid="{E670891E-270B-42ED-B0AE-0D636EE866F9}"/>
    <cellStyle name="40% - Accent6 2 2 2" xfId="806" xr:uid="{BFCA5E01-FDA3-4F38-896B-5AF88ABC4D31}"/>
    <cellStyle name="40% - Accent6 2 3" xfId="385" xr:uid="{1AD8A1DA-5A6D-458D-B8DC-49EC90D46A1C}"/>
    <cellStyle name="40% - Accent6 2 3 2" xfId="721" xr:uid="{C8DEA5F4-5FAB-46A8-B87F-487417673EDA}"/>
    <cellStyle name="40% - Accent6 2 4" xfId="605" xr:uid="{66F5EA4E-5233-4EC5-9BCE-8602CA27266B}"/>
    <cellStyle name="40% - Accent6 3" xfId="121" xr:uid="{A913E4F2-1849-4353-B0C6-C810C3BBBC15}"/>
    <cellStyle name="40% - Accent6 3 2" xfId="474" xr:uid="{0360B6F4-8EE3-46A7-B9FB-B95A0336D94B}"/>
    <cellStyle name="40% - Accent6 3 2 2" xfId="807" xr:uid="{576A0302-FC62-4242-9084-FD9239C0823D}"/>
    <cellStyle name="40% - Accent6 3 3" xfId="386" xr:uid="{CE347AF8-65E1-4D3F-9730-821BE4B3622A}"/>
    <cellStyle name="40% - Accent6 3 3 2" xfId="722" xr:uid="{313E37D1-8F59-48FE-91C8-99D31D19A337}"/>
    <cellStyle name="40% - Accent6 3 4" xfId="606" xr:uid="{0DD1B72E-E9F9-4EAF-A0E5-AF38AAEECEE2}"/>
    <cellStyle name="40% - Accent6 4" xfId="122" xr:uid="{3EF85410-E344-4CBA-8FAB-9CED0DFF0D42}"/>
    <cellStyle name="40% - Accent6 4 2" xfId="475" xr:uid="{811C53E7-E697-4F99-A970-350D82FF67D6}"/>
    <cellStyle name="40% - Accent6 4 2 2" xfId="808" xr:uid="{45FF0804-2EE5-4D2A-BE19-7E39650AF618}"/>
    <cellStyle name="40% - Accent6 4 3" xfId="387" xr:uid="{F1AA7E53-7D34-455D-9109-68872190757B}"/>
    <cellStyle name="40% - Accent6 4 3 2" xfId="723" xr:uid="{6C679EC3-B20E-4905-9814-A4A20E86544B}"/>
    <cellStyle name="40% - Accent6 4 4" xfId="607" xr:uid="{018E6894-6860-4860-8010-73F7ED11DED2}"/>
    <cellStyle name="40% - Accent6 5" xfId="123" xr:uid="{752676A7-DC30-4F46-89F4-EE3B79E6DC0B}"/>
    <cellStyle name="40% - Accent6 5 2" xfId="476" xr:uid="{902C5373-9A6C-4DFE-BA7A-37465FEF07C3}"/>
    <cellStyle name="40% - Accent6 5 2 2" xfId="809" xr:uid="{5C41E795-6836-4218-80F4-BA7E385F6617}"/>
    <cellStyle name="40% - Accent6 5 3" xfId="388" xr:uid="{2D3689D0-E283-414E-AD3F-95928D43B500}"/>
    <cellStyle name="40% - Accent6 5 3 2" xfId="724" xr:uid="{F791404D-C121-4709-B08E-0F320F27A70A}"/>
    <cellStyle name="40% - Accent6 5 4" xfId="608" xr:uid="{25333AD3-A452-4DE9-B71E-ACEF8C20BA1C}"/>
    <cellStyle name="40% - Accent6 6" xfId="124" xr:uid="{D207F5DC-9FD0-4744-896A-121EA1AC322E}"/>
    <cellStyle name="40% - Accent6 6 2" xfId="477" xr:uid="{2CF7954F-AFBD-4E50-8FA7-1BECE7F9580F}"/>
    <cellStyle name="40% - Accent6 6 2 2" xfId="810" xr:uid="{E23CFDF4-A048-4613-BFC5-E5313DBEA081}"/>
    <cellStyle name="40% - Accent6 6 3" xfId="389" xr:uid="{445213E4-8DB8-45AF-BA2D-61CC7CE883C1}"/>
    <cellStyle name="40% - Accent6 6 3 2" xfId="725" xr:uid="{650AD63B-220E-4538-932C-76E9FBE38E35}"/>
    <cellStyle name="40% - Accent6 6 4" xfId="609" xr:uid="{A8CDA625-1D70-4D53-97E2-8823C5DE0816}"/>
    <cellStyle name="40% - Accent6 7" xfId="125" xr:uid="{C612E026-71D7-4121-A2E3-11690E0E37A1}"/>
    <cellStyle name="40% - Accent6 7 2" xfId="478" xr:uid="{378A8E4C-87CF-48B2-912B-2A087B73B0CC}"/>
    <cellStyle name="40% - Accent6 7 2 2" xfId="811" xr:uid="{D82D1754-59CC-4F30-9C81-EEFE35EE6651}"/>
    <cellStyle name="40% - Accent6 7 3" xfId="390" xr:uid="{18B87747-D90D-4860-97D8-3EF3FEBF7518}"/>
    <cellStyle name="40% - Accent6 7 3 2" xfId="726" xr:uid="{191FF1B9-AC76-4F97-B396-6FD412510084}"/>
    <cellStyle name="40% - Accent6 7 4" xfId="610" xr:uid="{10DE842B-F4DE-4EDD-A1C5-DEE2489758D2}"/>
    <cellStyle name="40% - Accent6 8" xfId="126" xr:uid="{661FF54B-372A-408D-8852-5F00D039280C}"/>
    <cellStyle name="40% - Accent6 8 2" xfId="479" xr:uid="{598C82F7-BBDF-483C-B7BB-DDEEA10C202B}"/>
    <cellStyle name="40% - Accent6 8 2 2" xfId="812" xr:uid="{C64B0085-B565-480D-B442-C84F0E119A08}"/>
    <cellStyle name="40% - Accent6 8 3" xfId="391" xr:uid="{91E011CE-7E49-4188-9A13-8CF5CD1E7B63}"/>
    <cellStyle name="40% - Accent6 8 3 2" xfId="727" xr:uid="{5287159A-0D0E-4F3A-A6C6-85CE12926EA6}"/>
    <cellStyle name="40% - Accent6 8 4" xfId="611" xr:uid="{731603A7-A7C7-4488-8C1E-09949452BF3B}"/>
    <cellStyle name="40% - Accent6 9" xfId="526" xr:uid="{A5B824B4-7745-4582-AE54-CDC0AA683428}"/>
    <cellStyle name="40% - Accent6 9 2" xfId="641" xr:uid="{070493DF-AA4D-4032-850F-0E7947715016}"/>
    <cellStyle name="60% - Accent1 10" xfId="314" xr:uid="{9C878383-27D7-4BBF-8C9F-DF318F705CCC}"/>
    <cellStyle name="60% - Accent1 2" xfId="127" xr:uid="{74F078A5-E4AF-46E3-9025-F54DC072DE34}"/>
    <cellStyle name="60% - Accent1 3" xfId="128" xr:uid="{77F73391-BF49-434D-BBFC-56CA1F308017}"/>
    <cellStyle name="60% - Accent1 4" xfId="129" xr:uid="{397DA67C-488E-4CB7-B74A-5C2A0648E0ED}"/>
    <cellStyle name="60% - Accent1 5" xfId="130" xr:uid="{24E33CB8-A566-4E13-9C90-AC793493A919}"/>
    <cellStyle name="60% - Accent1 6" xfId="131" xr:uid="{4450D1F8-18AA-4FEA-9E38-17A73A8EE270}"/>
    <cellStyle name="60% - Accent1 7" xfId="132" xr:uid="{9CBE8720-FAD3-458F-9259-907355C155C9}"/>
    <cellStyle name="60% - Accent1 8" xfId="133" xr:uid="{B206815E-297D-4290-AF39-35FC937B32F0}"/>
    <cellStyle name="60% - Accent1 9" xfId="507" xr:uid="{B6FA8203-7B5A-49A0-A252-6F0E7326C0ED}"/>
    <cellStyle name="60% - Accent2 10" xfId="315" xr:uid="{88C97A63-550A-46F0-99A1-539FFDC108E1}"/>
    <cellStyle name="60% - Accent2 2" xfId="134" xr:uid="{2BBBA60D-6C52-446A-8BDB-553ADE298EB3}"/>
    <cellStyle name="60% - Accent2 3" xfId="135" xr:uid="{570DD13C-19BE-4C8E-B46F-E838FE8B3F3A}"/>
    <cellStyle name="60% - Accent2 4" xfId="136" xr:uid="{A6F6DE65-049F-4219-BFE2-2C7BEC45307E}"/>
    <cellStyle name="60% - Accent2 5" xfId="137" xr:uid="{54F36BD4-BB3B-4D57-8E30-BBA3D9BEF380}"/>
    <cellStyle name="60% - Accent2 6" xfId="138" xr:uid="{871309D5-E831-4864-9C92-1996EC1CB5F5}"/>
    <cellStyle name="60% - Accent2 7" xfId="139" xr:uid="{86E4CD93-71AF-4BAB-BA94-1E731E046A49}"/>
    <cellStyle name="60% - Accent2 8" xfId="140" xr:uid="{12A0BC98-02CA-419D-B835-799BEECD266E}"/>
    <cellStyle name="60% - Accent2 9" xfId="511" xr:uid="{63B4FD0E-D10C-4CAE-B37E-632FDD6B1B96}"/>
    <cellStyle name="60% - Accent3 10" xfId="316" xr:uid="{1DD871D6-6024-4003-A9C1-3100A3079D4F}"/>
    <cellStyle name="60% - Accent3 2" xfId="141" xr:uid="{80B2A5DB-B138-4C36-A647-62609D6AAA14}"/>
    <cellStyle name="60% - Accent3 3" xfId="142" xr:uid="{209B2079-0BE6-49F9-A0CD-AB446D6DB16B}"/>
    <cellStyle name="60% - Accent3 4" xfId="143" xr:uid="{91B02D2D-6B33-4B4C-AAA0-06F7520BCE13}"/>
    <cellStyle name="60% - Accent3 5" xfId="144" xr:uid="{D43210F6-94EB-4DCE-A474-23F7297B4632}"/>
    <cellStyle name="60% - Accent3 6" xfId="145" xr:uid="{2E689F0D-F6A6-428D-8A5E-6D94ACFC43EB}"/>
    <cellStyle name="60% - Accent3 7" xfId="146" xr:uid="{77020D9D-02DE-4955-A79A-6032F9EA14E0}"/>
    <cellStyle name="60% - Accent3 8" xfId="147" xr:uid="{AFEF8EEF-874B-4F5B-8817-BFF691CC774C}"/>
    <cellStyle name="60% - Accent3 9" xfId="515" xr:uid="{F4F49859-00CC-4664-A1B0-2EBDD5552993}"/>
    <cellStyle name="60% - Accent4 10" xfId="317" xr:uid="{58BF4FD6-3471-403E-9FF5-8F1462F16584}"/>
    <cellStyle name="60% - Accent4 2" xfId="148" xr:uid="{F74142BE-5422-4E1F-9F9A-74EE4844B39B}"/>
    <cellStyle name="60% - Accent4 3" xfId="149" xr:uid="{5684A597-5B5F-4F13-B0D2-15DAC9611931}"/>
    <cellStyle name="60% - Accent4 4" xfId="150" xr:uid="{C1626375-33ED-4FF1-B42E-FE9AE271C8D5}"/>
    <cellStyle name="60% - Accent4 5" xfId="151" xr:uid="{782E0E74-4141-43CC-8B75-5437513A01EB}"/>
    <cellStyle name="60% - Accent4 6" xfId="152" xr:uid="{1B1FD9E2-D1D6-4F4F-849E-14AFABDB8169}"/>
    <cellStyle name="60% - Accent4 7" xfId="153" xr:uid="{A82D915F-44E5-473A-B454-5CC6CB197552}"/>
    <cellStyle name="60% - Accent4 8" xfId="154" xr:uid="{6C9E0DA4-7159-48F7-A761-F96B25A10273}"/>
    <cellStyle name="60% - Accent4 9" xfId="519" xr:uid="{4825BDEF-2F6C-4200-97E4-5AA1F4372694}"/>
    <cellStyle name="60% - Accent5 10" xfId="318" xr:uid="{C9F1000E-A637-4361-9057-46A2BEF0A195}"/>
    <cellStyle name="60% - Accent5 2" xfId="155" xr:uid="{6EAB38FE-A4F5-4C6C-9C08-9320EC16B23B}"/>
    <cellStyle name="60% - Accent5 3" xfId="156" xr:uid="{0D429313-3702-491D-A29F-8D8ED28BA0F0}"/>
    <cellStyle name="60% - Accent5 4" xfId="157" xr:uid="{F48A2731-BC41-4520-9A23-B4F97A0D470C}"/>
    <cellStyle name="60% - Accent5 5" xfId="158" xr:uid="{8BCB1A22-9C09-4743-90ED-653816174F4A}"/>
    <cellStyle name="60% - Accent5 6" xfId="159" xr:uid="{08F4F0A0-54A8-4E15-ACF5-4E42CB797EFF}"/>
    <cellStyle name="60% - Accent5 7" xfId="160" xr:uid="{5D554865-454B-4DFB-A566-8636C2934E1B}"/>
    <cellStyle name="60% - Accent5 8" xfId="161" xr:uid="{75CFA2D2-3B52-443D-87B2-03C5253C3AC2}"/>
    <cellStyle name="60% - Accent5 9" xfId="523" xr:uid="{799014DB-A1BE-4A0F-A7BB-2CB8CDC6FECC}"/>
    <cellStyle name="60% - Accent6 10" xfId="319" xr:uid="{15C0A519-5022-4C93-81B2-03556A16EAD3}"/>
    <cellStyle name="60% - Accent6 2" xfId="162" xr:uid="{0DAC3617-6CA2-4633-B95D-04E5F9EDBCF5}"/>
    <cellStyle name="60% - Accent6 3" xfId="163" xr:uid="{1E97D973-95EE-460B-A5EF-26B8A6C06675}"/>
    <cellStyle name="60% - Accent6 4" xfId="164" xr:uid="{D003014E-4DEF-487E-9C1D-7E26B7A0DA58}"/>
    <cellStyle name="60% - Accent6 5" xfId="165" xr:uid="{46DED464-6232-41FA-9323-57F6F166A59D}"/>
    <cellStyle name="60% - Accent6 6" xfId="166" xr:uid="{312122E4-B54F-4E00-BE1B-B4A1D1F81001}"/>
    <cellStyle name="60% - Accent6 7" xfId="167" xr:uid="{6E97E193-BD57-4231-ACF0-05A0A7876EDB}"/>
    <cellStyle name="60% - Accent6 8" xfId="168" xr:uid="{E292FD77-DA66-482C-B5E5-C1F941417236}"/>
    <cellStyle name="60% - Accent6 9" xfId="527" xr:uid="{41757627-075D-4DDD-8135-8F0528BC1B61}"/>
    <cellStyle name="Accent1" xfId="21" builtinId="29" customBuiltin="1"/>
    <cellStyle name="Accent1 2" xfId="169" xr:uid="{A0590F44-9AB7-4792-954F-29684000B780}"/>
    <cellStyle name="Accent1 3" xfId="170" xr:uid="{F863DACB-C34C-4AB6-8C4A-2B6C94BE0A60}"/>
    <cellStyle name="Accent1 4" xfId="171" xr:uid="{70B8BC25-E773-4C58-8BE9-A85AD4C18499}"/>
    <cellStyle name="Accent1 5" xfId="172" xr:uid="{1500F865-C1F6-48C6-8C27-2EF5EFAA9FB7}"/>
    <cellStyle name="Accent1 6" xfId="173" xr:uid="{17ECA9B9-BE7A-48A9-B626-38EA16D7934E}"/>
    <cellStyle name="Accent1 7" xfId="174" xr:uid="{2A890261-467B-47A7-97D9-36EEED4DC04B}"/>
    <cellStyle name="Accent1 8" xfId="175" xr:uid="{179EFAE0-41EC-489B-B74E-46BABBDB93E5}"/>
    <cellStyle name="Accent1 9" xfId="504" xr:uid="{3F54032B-5A03-421D-B395-46EC83A55E54}"/>
    <cellStyle name="Accent2" xfId="24" builtinId="33" customBuiltin="1"/>
    <cellStyle name="Accent2 2" xfId="176" xr:uid="{C5518CC9-2997-4E1E-9748-D049DC622131}"/>
    <cellStyle name="Accent2 3" xfId="177" xr:uid="{220D83BF-B92A-4EFA-8082-2A3EAA907436}"/>
    <cellStyle name="Accent2 4" xfId="178" xr:uid="{4585BA2F-0B4F-491C-A588-10B384DD4AE0}"/>
    <cellStyle name="Accent2 5" xfId="179" xr:uid="{3C3D460A-EFBD-41C4-A522-A7B4B294E80B}"/>
    <cellStyle name="Accent2 6" xfId="180" xr:uid="{C37D19BE-22CF-468D-8C31-13BAFC93176E}"/>
    <cellStyle name="Accent2 7" xfId="181" xr:uid="{526067E2-438C-4363-B0E1-88411A90EF58}"/>
    <cellStyle name="Accent2 8" xfId="182" xr:uid="{041CDF65-308E-4423-B2BF-5A47645DBB02}"/>
    <cellStyle name="Accent2 9" xfId="508" xr:uid="{E09F79B6-D442-4A1D-A4E0-9256E58F606F}"/>
    <cellStyle name="Accent3" xfId="27" builtinId="37" customBuiltin="1"/>
    <cellStyle name="Accent3 2" xfId="183" xr:uid="{19281CDB-D665-4605-BE64-FF9302C89B42}"/>
    <cellStyle name="Accent3 3" xfId="184" xr:uid="{405E621F-D2EA-4837-8B1B-027F6DDA180B}"/>
    <cellStyle name="Accent3 4" xfId="185" xr:uid="{4788A6BD-C86A-4345-A705-923C351B3F2C}"/>
    <cellStyle name="Accent3 5" xfId="186" xr:uid="{25164AA7-AC51-447A-B5AE-6E1722CFC805}"/>
    <cellStyle name="Accent3 6" xfId="187" xr:uid="{D4ADA330-9DDD-4879-953E-373156CDE32D}"/>
    <cellStyle name="Accent3 7" xfId="188" xr:uid="{33C96B7C-3A56-4584-857F-C6C62068E4E8}"/>
    <cellStyle name="Accent3 8" xfId="189" xr:uid="{8E23CB08-E7BB-4CF5-9C04-85D99AA197E7}"/>
    <cellStyle name="Accent3 9" xfId="512" xr:uid="{0609B608-806B-492B-87C5-44A95E5EF7FA}"/>
    <cellStyle name="Accent4" xfId="30" builtinId="41" customBuiltin="1"/>
    <cellStyle name="Accent4 2" xfId="190" xr:uid="{553AF74E-4745-4FCB-B354-C18A945066F1}"/>
    <cellStyle name="Accent4 3" xfId="191" xr:uid="{3D16D7D3-C978-4E81-8864-5AD063F22734}"/>
    <cellStyle name="Accent4 4" xfId="192" xr:uid="{00C98BEF-5149-47A3-BDF9-298706395058}"/>
    <cellStyle name="Accent4 5" xfId="193" xr:uid="{75687A24-1616-42DC-8D81-8BFFA356AF9B}"/>
    <cellStyle name="Accent4 6" xfId="194" xr:uid="{633FD0FA-5155-481E-9370-C5707926F73A}"/>
    <cellStyle name="Accent4 7" xfId="195" xr:uid="{98FFF839-A9F1-4C3A-8516-4C667CBAC517}"/>
    <cellStyle name="Accent4 8" xfId="196" xr:uid="{4E02DDC7-BD16-447E-9AB0-149523567BF8}"/>
    <cellStyle name="Accent4 9" xfId="516" xr:uid="{B3BDC1C9-7C57-40B7-B60C-CFA483BAE349}"/>
    <cellStyle name="Accent5" xfId="33" builtinId="45" customBuiltin="1"/>
    <cellStyle name="Accent5 2" xfId="520" xr:uid="{DEDCC96D-BD0A-4EF1-A40A-1833D6E065D1}"/>
    <cellStyle name="Accent6" xfId="36" builtinId="49" customBuiltin="1"/>
    <cellStyle name="Accent6 2" xfId="197" xr:uid="{3A6731A5-4954-4CCD-BC62-3B01540DDE0E}"/>
    <cellStyle name="Accent6 3" xfId="198" xr:uid="{949BA8D4-1FD4-4388-ADDE-C0E448674954}"/>
    <cellStyle name="Accent6 4" xfId="199" xr:uid="{91EDEF85-7C07-4422-8B6A-F59C4FA1B037}"/>
    <cellStyle name="Accent6 5" xfId="200" xr:uid="{95BD37D9-47C8-4D0B-B92F-6E8D441BA5FF}"/>
    <cellStyle name="Accent6 6" xfId="201" xr:uid="{B395C0B5-2E56-42FE-BF17-B97834131EAA}"/>
    <cellStyle name="Accent6 7" xfId="202" xr:uid="{08DF6A73-4124-4696-B5FF-E99F5D09A72F}"/>
    <cellStyle name="Accent6 8" xfId="203" xr:uid="{51393026-575E-487F-A075-7AA41B4FD0B5}"/>
    <cellStyle name="Accent6 9" xfId="524" xr:uid="{5F499037-210B-449C-97F3-558A20600E82}"/>
    <cellStyle name="Bad" xfId="12" builtinId="27" customBuiltin="1"/>
    <cellStyle name="Bad 2" xfId="204" xr:uid="{A1EE1611-8E6B-42EB-804B-8148F866CAC0}"/>
    <cellStyle name="Bad 3" xfId="205" xr:uid="{45CE75BE-3065-42C8-8EA4-B7BCCFA39917}"/>
    <cellStyle name="Bad 4" xfId="206" xr:uid="{90D1A578-D4CF-4073-801D-7CA931A8AEF6}"/>
    <cellStyle name="Bad 5" xfId="207" xr:uid="{110FE14B-31A4-49FB-85FD-57925D1F9D1B}"/>
    <cellStyle name="Bad 6" xfId="208" xr:uid="{3D0EAD47-3EA2-4BE5-92A8-1374F527A7ED}"/>
    <cellStyle name="Bad 7" xfId="209" xr:uid="{37752440-6697-4145-AC24-72B537C7E2A1}"/>
    <cellStyle name="Bad 8" xfId="210" xr:uid="{561E7299-8B5F-4087-8ADB-176BD975B475}"/>
    <cellStyle name="Bad 9" xfId="494" xr:uid="{5FC6D579-E70A-4AB0-9EC1-BAA819709ADC}"/>
    <cellStyle name="Calculation" xfId="15" builtinId="22" customBuiltin="1"/>
    <cellStyle name="Calculation 2" xfId="211" xr:uid="{8237C9D3-0766-4D16-9E80-E62C1CD4ED08}"/>
    <cellStyle name="Calculation 3" xfId="212" xr:uid="{51335802-3F35-43E7-84AE-121DBE0B9B19}"/>
    <cellStyle name="Calculation 4" xfId="213" xr:uid="{DC418BB5-5768-43A8-9D78-870D09DEB48F}"/>
    <cellStyle name="Calculation 5" xfId="214" xr:uid="{34452723-20A4-4509-9E6B-4CC606EBD346}"/>
    <cellStyle name="Calculation 6" xfId="215" xr:uid="{734CA58B-0E72-40DF-B446-732FA90A5615}"/>
    <cellStyle name="Calculation 7" xfId="216" xr:uid="{CC80ACD4-D6E0-4EBA-81E9-57E6E4E50AB6}"/>
    <cellStyle name="Calculation 8" xfId="217" xr:uid="{0F72F97F-AB6C-4F50-89AF-3ED6AD5F274C}"/>
    <cellStyle name="Calculation 9" xfId="498" xr:uid="{DFB3D60B-AE4E-46A3-81BC-2A3B7002AE21}"/>
    <cellStyle name="Check Cell" xfId="17" builtinId="23" customBuiltin="1"/>
    <cellStyle name="Check Cell 2" xfId="500" xr:uid="{705F7FBA-9FFD-4943-8185-AC574D58200E}"/>
    <cellStyle name="Comma 2" xfId="41" xr:uid="{63628761-1379-4094-A196-1A20E3BDD96B}"/>
    <cellStyle name="Comma 2 2" xfId="645" xr:uid="{48CC2AF3-624E-4136-ADFB-6DC28DA35F48}"/>
    <cellStyle name="Comma 2 3" xfId="622" xr:uid="{ED3B8C5F-F7C1-4B78-9CCC-0DE99980C1F0}"/>
    <cellStyle name="Comma 3" xfId="623" xr:uid="{564EEF1A-ADC0-4AF8-90DC-C38DAEFC4435}"/>
    <cellStyle name="Currency" xfId="1" builtinId="4"/>
    <cellStyle name="Currency 2" xfId="42" xr:uid="{2E7A6C7C-49DF-4585-AEEE-AA4F3B7B46FC}"/>
    <cellStyle name="Currency 2 2" xfId="624" xr:uid="{1ADAE35E-927F-47F0-9152-10AFFEB016C9}"/>
    <cellStyle name="Currency 2 3" xfId="646" xr:uid="{DF147C9C-06A6-4255-B7E5-6B51595C5714}"/>
    <cellStyle name="Currency 2 4" xfId="619" xr:uid="{5F6D53F4-CDE0-4DD3-B599-5B84AAABC312}"/>
    <cellStyle name="Currency 3" xfId="44" xr:uid="{9114DCB8-E7D2-4137-A9C1-940E09E6B2F7}"/>
    <cellStyle name="Currency 3 2" xfId="402" xr:uid="{6CF2BE1D-4822-45B9-B279-CD10DC135AA8}"/>
    <cellStyle name="Currency 3 2 2" xfId="737" xr:uid="{3BA34F45-6FA5-4FD2-A773-5B559748BDED}"/>
    <cellStyle name="Currency 3 3" xfId="655" xr:uid="{50B2669A-463A-4435-8ADE-8F48BD577ED8}"/>
    <cellStyle name="Currency 4" xfId="399" xr:uid="{306348C6-498C-4DDF-AFEF-04F5D3B89842}"/>
    <cellStyle name="Currency 5" xfId="642" xr:uid="{B2C3307C-ED6A-4D01-BBE9-332ACA0D4118}"/>
    <cellStyle name="Explanatory Text" xfId="19" builtinId="53" customBuiltin="1"/>
    <cellStyle name="Explanatory Text 2" xfId="502" xr:uid="{96909AFE-0EEA-4355-890C-37C3FCC47801}"/>
    <cellStyle name="Good" xfId="11" builtinId="26" customBuiltin="1"/>
    <cellStyle name="Good 2" xfId="218" xr:uid="{12442FC6-F521-4F6C-B23E-59FB3483FBB5}"/>
    <cellStyle name="Good 3" xfId="219" xr:uid="{B105D107-156D-44D3-AF6A-3832D3A6CD3B}"/>
    <cellStyle name="Good 4" xfId="220" xr:uid="{5A9ED737-B853-4FA1-8316-D4AF3B1915D8}"/>
    <cellStyle name="Good 5" xfId="221" xr:uid="{20839E62-AB91-43D7-B737-9D9B2F7CA836}"/>
    <cellStyle name="Good 6" xfId="222" xr:uid="{3D091BA6-1DE0-4740-9A40-3B72BEE90BC3}"/>
    <cellStyle name="Good 7" xfId="223" xr:uid="{0AA652AD-9221-4603-8448-C5FB44C644DC}"/>
    <cellStyle name="Good 8" xfId="224" xr:uid="{2B8D90AD-0720-4E3E-ACCD-3B8104B07ABF}"/>
    <cellStyle name="Good 9" xfId="493" xr:uid="{5A9AAB5E-AEF8-4912-8316-972C86DA3192}"/>
    <cellStyle name="Heading 1" xfId="7" builtinId="16" customBuiltin="1"/>
    <cellStyle name="Heading 1 2" xfId="225" xr:uid="{A59EFFFF-4607-475D-99C4-7BA32091B90F}"/>
    <cellStyle name="Heading 1 3" xfId="226" xr:uid="{BD217774-D63B-40B5-B130-B918DAA2D12C}"/>
    <cellStyle name="Heading 1 4" xfId="227" xr:uid="{B2A4E294-9660-41C8-8BEC-994EE7588614}"/>
    <cellStyle name="Heading 1 5" xfId="228" xr:uid="{1CC1BE86-EB27-4BCC-BB3C-1D49048BBA8D}"/>
    <cellStyle name="Heading 1 6" xfId="229" xr:uid="{85206039-5192-4636-BE2D-1B55F7AA60A0}"/>
    <cellStyle name="Heading 1 7" xfId="230" xr:uid="{0088DED4-D2E3-4D0C-ABA6-75981B069CC3}"/>
    <cellStyle name="Heading 1 8" xfId="231" xr:uid="{2EEFD279-AA9E-4F71-8ECE-4A3B145674F3}"/>
    <cellStyle name="Heading 1 9" xfId="489" xr:uid="{5F508294-9249-4BF1-8253-610484CD24A2}"/>
    <cellStyle name="Heading 2" xfId="8" builtinId="17" customBuiltin="1"/>
    <cellStyle name="Heading 2 2" xfId="232" xr:uid="{978741E5-7EC9-4CE0-BFB1-560E5C53AB46}"/>
    <cellStyle name="Heading 2 3" xfId="233" xr:uid="{F9346C37-1729-4573-9BFB-C27135D569CD}"/>
    <cellStyle name="Heading 2 4" xfId="234" xr:uid="{E9679980-6EFA-47A4-97E4-192BDC9FFA52}"/>
    <cellStyle name="Heading 2 5" xfId="235" xr:uid="{0A122223-DDA7-4B75-AEB5-F8A755F1AA07}"/>
    <cellStyle name="Heading 2 6" xfId="236" xr:uid="{416AFA33-460F-4A36-991B-9AC107D6EAAB}"/>
    <cellStyle name="Heading 2 7" xfId="237" xr:uid="{916C0C4A-A13E-4354-935D-3DF16993AAE9}"/>
    <cellStyle name="Heading 2 8" xfId="238" xr:uid="{EB0C87A9-13C3-46E5-B5EB-8576457C3F95}"/>
    <cellStyle name="Heading 2 9" xfId="490" xr:uid="{39B0C58E-6CC0-4AB7-8BEE-02EA759250BD}"/>
    <cellStyle name="Heading 3" xfId="9" builtinId="18" customBuiltin="1"/>
    <cellStyle name="Heading 3 2" xfId="239" xr:uid="{ED5EFFAE-8588-47C6-8BC6-5DFB3BE5C028}"/>
    <cellStyle name="Heading 3 3" xfId="240" xr:uid="{715ED6C9-FCE6-4552-895A-B7BDDBD68EE0}"/>
    <cellStyle name="Heading 3 4" xfId="241" xr:uid="{97629CD7-3E61-4DFE-8D37-459BAF1D92C8}"/>
    <cellStyle name="Heading 3 5" xfId="242" xr:uid="{EF5C6B60-E68A-475A-A094-01C41DA32788}"/>
    <cellStyle name="Heading 3 6" xfId="243" xr:uid="{6E69C860-264B-4188-A266-9D4CAAE3D1AE}"/>
    <cellStyle name="Heading 3 7" xfId="244" xr:uid="{D4AD90A5-8D7F-4D93-A1DF-2AC234A62C65}"/>
    <cellStyle name="Heading 3 8" xfId="245" xr:uid="{2A3B38A2-2E94-4A51-B8F5-6F769D6B4360}"/>
    <cellStyle name="Heading 3 9" xfId="491" xr:uid="{D98360E2-478E-476E-A9D4-684D2B244A60}"/>
    <cellStyle name="Heading 4" xfId="10" builtinId="19" customBuiltin="1"/>
    <cellStyle name="Heading 4 2" xfId="246" xr:uid="{14D54000-E236-4AA9-B533-CBFC2D53E1DC}"/>
    <cellStyle name="Heading 4 3" xfId="247" xr:uid="{8CE39E8D-999F-44F1-8C5C-AC200569126F}"/>
    <cellStyle name="Heading 4 4" xfId="248" xr:uid="{0CD5179A-ADBF-430C-BBE6-1917AF5473BE}"/>
    <cellStyle name="Heading 4 5" xfId="249" xr:uid="{0438EF61-7A80-41CE-9226-5392DFD1938F}"/>
    <cellStyle name="Heading 4 6" xfId="250" xr:uid="{08520DC5-F405-41BB-9D62-7EF4CB5CB73A}"/>
    <cellStyle name="Heading 4 7" xfId="251" xr:uid="{A02EDD5B-15A3-4F07-A426-260C89CB746D}"/>
    <cellStyle name="Heading 4 8" xfId="252" xr:uid="{74EC68C4-46BE-4C70-ABBE-085C170F40F3}"/>
    <cellStyle name="Heading 4 9" xfId="492" xr:uid="{A70ADC37-FF24-4033-85B8-AE250899922D}"/>
    <cellStyle name="Hyperlink" xfId="6" builtinId="8"/>
    <cellStyle name="Input" xfId="13" builtinId="20" customBuiltin="1"/>
    <cellStyle name="Input 2" xfId="253" xr:uid="{623C7AD8-5230-408A-9630-197A1E9EDD32}"/>
    <cellStyle name="Input 3" xfId="254" xr:uid="{A55420CB-B84C-478D-8591-107AA904622A}"/>
    <cellStyle name="Input 4" xfId="255" xr:uid="{B42713A5-DC3A-4A43-AD48-BA4CE436906B}"/>
    <cellStyle name="Input 5" xfId="256" xr:uid="{FDA3A810-5016-4006-8AAD-13C46B38B30E}"/>
    <cellStyle name="Input 6" xfId="257" xr:uid="{26E44092-026E-45F1-84D7-48373CA352C2}"/>
    <cellStyle name="Input 7" xfId="258" xr:uid="{80BEB4AC-950D-4CBA-ADA2-4B67102D3806}"/>
    <cellStyle name="Input 8" xfId="259" xr:uid="{FB172F3F-3484-4959-90CF-804B5E7F7568}"/>
    <cellStyle name="Input 9" xfId="496" xr:uid="{4167A345-546A-4F45-824D-2BE82C705392}"/>
    <cellStyle name="Linked Cell" xfId="16" builtinId="24" customBuiltin="1"/>
    <cellStyle name="Linked Cell 2" xfId="260" xr:uid="{6629A115-C1FA-4338-ACCA-E45D31960AA7}"/>
    <cellStyle name="Linked Cell 3" xfId="261" xr:uid="{28FBD356-B147-4AB4-9058-1BB7D397EB07}"/>
    <cellStyle name="Linked Cell 4" xfId="262" xr:uid="{D4833861-DCF8-444A-9CA1-C1F31F37D8F5}"/>
    <cellStyle name="Linked Cell 5" xfId="263" xr:uid="{D575D684-EEC4-4B39-AB67-F5443AEDF909}"/>
    <cellStyle name="Linked Cell 6" xfId="264" xr:uid="{A27D1895-2673-4F8E-BB04-F07300AEF4F7}"/>
    <cellStyle name="Linked Cell 7" xfId="265" xr:uid="{7E81564B-F49F-4C53-9B2C-2FD4367E2952}"/>
    <cellStyle name="Linked Cell 8" xfId="266" xr:uid="{BBDF6994-FEDD-4FF7-9FC6-947E454071CB}"/>
    <cellStyle name="Linked Cell 9" xfId="499" xr:uid="{EC3C4B43-E063-4A08-9A30-33DF3E49FA43}"/>
    <cellStyle name="Neutral 10" xfId="313" xr:uid="{359CC8D6-BEFE-4684-B23F-4921A9ECB8EA}"/>
    <cellStyle name="Neutral 2" xfId="267" xr:uid="{F9A16C86-338C-41C7-A755-A9E9A85C8DD6}"/>
    <cellStyle name="Neutral 3" xfId="268" xr:uid="{3FB9C9DB-B4F7-4728-A664-1FDEEE16E3B4}"/>
    <cellStyle name="Neutral 4" xfId="269" xr:uid="{4CF50BE6-2873-424D-B493-2F8791596916}"/>
    <cellStyle name="Neutral 5" xfId="270" xr:uid="{60A645EB-9EAA-4840-90C1-3BAC92411491}"/>
    <cellStyle name="Neutral 6" xfId="271" xr:uid="{24AC61DA-E2C0-482B-BC5A-32603616FD1A}"/>
    <cellStyle name="Neutral 7" xfId="272" xr:uid="{9CC3476E-3600-4564-BE02-9E6455C8EA70}"/>
    <cellStyle name="Neutral 8" xfId="273" xr:uid="{B5AEE499-FACC-4CFF-8C96-02A3FABD9F68}"/>
    <cellStyle name="Neutral 9" xfId="495" xr:uid="{3A13B7D7-3377-4F0A-B16A-BC6A663F7072}"/>
    <cellStyle name="Normal" xfId="0" builtinId="0"/>
    <cellStyle name="Normal 10" xfId="4" xr:uid="{00000000-0005-0000-0000-000006000000}"/>
    <cellStyle name="Normal 10 2" xfId="400" xr:uid="{C7D278DB-DC42-4229-ADF5-44EC03564B75}"/>
    <cellStyle name="Normal 10 2 2" xfId="735" xr:uid="{A05EBD29-8EAB-4479-BE3A-D7EC04A84104}"/>
    <cellStyle name="Normal 10 3" xfId="643" xr:uid="{C79CEAB0-9DCC-4C5E-AB46-F91FD186BA50}"/>
    <cellStyle name="Normal 11" xfId="320" xr:uid="{E940FE4C-4920-4680-857F-F8F198EF80EF}"/>
    <cellStyle name="Normal 11 2" xfId="656" xr:uid="{BE2FBBEC-1846-4B78-8EFB-D71A8064A831}"/>
    <cellStyle name="Normal 12" xfId="488" xr:uid="{B52AA1FB-A43F-4210-8A2F-3AAC93C4BEDC}"/>
    <cellStyle name="Normal 13" xfId="628" xr:uid="{F2E3852C-C64F-4761-B8A0-4797B6A5DAF8}"/>
    <cellStyle name="Normal 14" xfId="528" xr:uid="{AFE96AA9-4F38-40B2-9CA1-22222B2D817D}"/>
    <cellStyle name="Normal 15" xfId="39" xr:uid="{A3F0848B-3B65-4D60-B27D-C5BE8C2007B9}"/>
    <cellStyle name="Normal 18" xfId="274" xr:uid="{BFDFE46A-24ED-4484-A8AE-E07D1CF559A2}"/>
    <cellStyle name="Normal 2" xfId="2" xr:uid="{00000000-0005-0000-0000-000007000000}"/>
    <cellStyle name="Normal 2 10" xfId="275" xr:uid="{1EB14EBC-1347-476A-B348-1354B1372C64}"/>
    <cellStyle name="Normal 2 2" xfId="43" xr:uid="{8B7679D0-6CF8-400A-952B-C80DA3A6D413}"/>
    <cellStyle name="Normal 2 2 2" xfId="276" xr:uid="{202D8FAA-C90A-4B50-81DE-5D6886F46057}"/>
    <cellStyle name="Normal 2 2 3" xfId="54" xr:uid="{E44381E1-B4FA-4A45-8C58-ACB653ED9F82}"/>
    <cellStyle name="Normal 2 2 3 2" xfId="651" xr:uid="{B92B9D16-6065-4889-ABE8-96552B5E7F61}"/>
    <cellStyle name="Normal 2 2 3 3" xfId="620" xr:uid="{85D9C862-96BB-4138-857E-42064C9FD7B0}"/>
    <cellStyle name="Normal 2 3" xfId="277" xr:uid="{EA449ABC-8723-46B3-89BD-2CE133643FF6}"/>
    <cellStyle name="Normal 2 3 2" xfId="480" xr:uid="{ADE15B5C-E9C4-4A58-93E7-91773D8233DE}"/>
    <cellStyle name="Normal 2 3 2 2" xfId="813" xr:uid="{A8167671-2137-4289-8206-9449EA4B3D22}"/>
    <cellStyle name="Normal 2 3 3" xfId="392" xr:uid="{0555DA9D-653F-4898-90D9-2C680C4C5457}"/>
    <cellStyle name="Normal 2 3 3 2" xfId="728" xr:uid="{832BE5B4-6B76-47D9-8C9C-76C98E1CA87B}"/>
    <cellStyle name="Normal 2 3 4" xfId="612" xr:uid="{08B61F76-7CD5-4D81-B20F-97748FF00A33}"/>
    <cellStyle name="Normal 2 4" xfId="278" xr:uid="{806C4076-6B78-4783-A05A-F2AB1826E578}"/>
    <cellStyle name="Normal 2 5" xfId="49" xr:uid="{02A6896F-F33B-4E86-92AB-C2D8FE6979E8}"/>
    <cellStyle name="Normal 26" xfId="279" xr:uid="{F6DE9488-F333-4D2F-9276-EFFA48D99A44}"/>
    <cellStyle name="Normal 3" xfId="3" xr:uid="{00000000-0005-0000-0000-000008000000}"/>
    <cellStyle name="Normal 3 2" xfId="55" xr:uid="{40091087-4860-4CB9-9E2E-E58AFC4D98EC}"/>
    <cellStyle name="Normal 3 3" xfId="50" xr:uid="{8A626920-F9FC-40F5-A857-539EF2AB7278}"/>
    <cellStyle name="Normal 3 3 2" xfId="649" xr:uid="{54735E4D-D9DE-4185-A45D-FCBF1E5B42B9}"/>
    <cellStyle name="Normal 3 3 3" xfId="621" xr:uid="{016405E6-0AED-4256-841E-8F469A736811}"/>
    <cellStyle name="Normal 3 4" xfId="401" xr:uid="{00F69F92-AECD-495A-8C9D-46D874DB5A6D}"/>
    <cellStyle name="Normal 3 4 2" xfId="736" xr:uid="{4B380135-007C-4A92-A3BB-AAD96E24F278}"/>
    <cellStyle name="Normal 3 5" xfId="644" xr:uid="{755486F7-0337-4CB0-B10C-402AB69CE94A}"/>
    <cellStyle name="Normal 3 6" xfId="40" xr:uid="{8005625C-0B62-475F-915D-037E69E50143}"/>
    <cellStyle name="Normal 4" xfId="47" xr:uid="{89A955BA-8A5D-4B5A-87FC-8584AAC0FC8A}"/>
    <cellStyle name="Normal 4 2" xfId="56" xr:uid="{334DF427-87DD-49C3-BC48-A65C033B30C4}"/>
    <cellStyle name="Normal 4 3" xfId="51" xr:uid="{2A35A5CD-F132-4FF6-AF2B-D6666C513165}"/>
    <cellStyle name="Normal 4 3 2" xfId="650" xr:uid="{A65146CB-1CB5-47EA-9489-C38867077C0F}"/>
    <cellStyle name="Normal 4 3 3" xfId="625" xr:uid="{705892F1-1F94-44F0-9D27-3897AC41130B}"/>
    <cellStyle name="Normal 4 4" xfId="405" xr:uid="{83C716F9-10D8-426A-A99F-C2DD9A126FC5}"/>
    <cellStyle name="Normal 4 4 2" xfId="739" xr:uid="{B33B6515-0E61-4A4C-AFAB-6873B48B639A}"/>
    <cellStyle name="Normal 4 5" xfId="654" xr:uid="{FB42B775-77D3-44B2-A213-5FF4C306DC0B}"/>
    <cellStyle name="Normal 5" xfId="48" xr:uid="{29FEA1B7-CD44-4B37-BB66-A2D2E6CFB022}"/>
    <cellStyle name="Normal 5 2" xfId="52" xr:uid="{57AE2B7F-0FD7-413C-BF49-717339BF9496}"/>
    <cellStyle name="Normal 5 3" xfId="280" xr:uid="{2757961E-6AEF-4D0A-9E05-1C287435813E}"/>
    <cellStyle name="Normal 5 4" xfId="406" xr:uid="{407C0D0C-2E5B-4269-817F-DE04A96742C4}"/>
    <cellStyle name="Normal 5 4 2" xfId="740" xr:uid="{8EFF3E4E-6AFD-4C64-86B4-CAD48EE0D86B}"/>
    <cellStyle name="Normal 5 5" xfId="648" xr:uid="{BBE27265-067F-4051-B143-8787161CD460}"/>
    <cellStyle name="Normal 6" xfId="53" xr:uid="{0C54192A-4D4F-4BA8-B920-6CC3A600EF66}"/>
    <cellStyle name="Normal 7" xfId="310" xr:uid="{D5BE5D59-61A8-47BA-BDD1-AEE900F4BB7E}"/>
    <cellStyle name="Normal 7 2" xfId="407" xr:uid="{2E197902-B8A0-4CF0-B728-A7539063146D}"/>
    <cellStyle name="Normal 7 2 2" xfId="626" xr:uid="{FC9EC817-C896-4B0B-8A9D-B2531031791B}"/>
    <cellStyle name="Normal 7 3" xfId="627" xr:uid="{E6F5B44E-2675-4C02-AC8F-EABB28A4A08D}"/>
    <cellStyle name="Normal 8" xfId="311" xr:uid="{9CBF8A3D-F31C-4F0B-9023-DA2D248C7FA6}"/>
    <cellStyle name="Normal 8 2" xfId="408" xr:uid="{368820CB-59B0-40DB-8091-B9035CB1A61C}"/>
    <cellStyle name="Normal 8 2 2" xfId="741" xr:uid="{47A91EF1-F4F6-4D2F-A326-2C3C7F442D70}"/>
    <cellStyle name="Normal 8 3" xfId="652" xr:uid="{98135B29-CB4F-4FA5-83B1-C9D5A86ABB13}"/>
    <cellStyle name="Normal 9" xfId="409" xr:uid="{053A5DB5-0E64-40EE-ABC3-0DAE8D3C37C1}"/>
    <cellStyle name="Normal 9 2" xfId="742" xr:uid="{F1D12CB8-2309-4586-8D14-85C4CE840DCC}"/>
    <cellStyle name="Note" xfId="820" builtinId="10" customBuiltin="1"/>
    <cellStyle name="Note 10" xfId="321" xr:uid="{11A02C88-CD6E-463B-99D6-0BF0DAC6BCD2}"/>
    <cellStyle name="Note 10 2" xfId="657" xr:uid="{7FEA36B4-211C-4996-8029-AD92F293EDF2}"/>
    <cellStyle name="Note 11" xfId="529" xr:uid="{8CFCA523-DA93-45BA-9F01-62F79E77A63C}"/>
    <cellStyle name="Note 2" xfId="281" xr:uid="{6560378A-AC22-4CA1-90EF-61AF487130A7}"/>
    <cellStyle name="Note 2 2" xfId="481" xr:uid="{44F11A02-5C9B-42B5-9F05-AB6881898740}"/>
    <cellStyle name="Note 2 2 2" xfId="814" xr:uid="{00730A2D-0EB2-4868-870C-6319AE117B5D}"/>
    <cellStyle name="Note 2 3" xfId="393" xr:uid="{8383B974-3265-42D3-B413-E9A8A012B1D2}"/>
    <cellStyle name="Note 2 3 2" xfId="729" xr:uid="{A9E74F30-5D2D-4B92-AFB1-3CC04A115DE7}"/>
    <cellStyle name="Note 2 4" xfId="613" xr:uid="{82EFD759-3AF8-476E-A386-696E3DC2B63F}"/>
    <cellStyle name="Note 3" xfId="282" xr:uid="{8A340998-4391-426C-9E1D-482F627DC5C2}"/>
    <cellStyle name="Note 3 2" xfId="482" xr:uid="{FA3B62C4-B856-400F-AB94-DE6379A5E395}"/>
    <cellStyle name="Note 3 2 2" xfId="815" xr:uid="{E6D37D2C-AD84-4A0A-B351-742C53729141}"/>
    <cellStyle name="Note 3 3" xfId="394" xr:uid="{13EFCF1E-F234-4216-BC44-28D979E5117D}"/>
    <cellStyle name="Note 3 3 2" xfId="730" xr:uid="{EE70EDEC-BFCA-4BC1-947F-8BF4BDA38E32}"/>
    <cellStyle name="Note 3 4" xfId="614" xr:uid="{0098AECA-F367-4431-B79E-7FDEB22C3B79}"/>
    <cellStyle name="Note 4" xfId="283" xr:uid="{7F7A20F8-CD81-4427-B6B0-05FEC6325912}"/>
    <cellStyle name="Note 4 2" xfId="483" xr:uid="{C2922657-6575-4D22-963E-D5EF3433E4FC}"/>
    <cellStyle name="Note 4 2 2" xfId="816" xr:uid="{1A1CA846-0899-4631-B81A-CAC2A05DA10F}"/>
    <cellStyle name="Note 4 3" xfId="395" xr:uid="{87EED0E7-2134-4673-B075-98B4F945C4CA}"/>
    <cellStyle name="Note 4 3 2" xfId="731" xr:uid="{1C87CF04-2400-4D8C-9E4C-BB8675E8540A}"/>
    <cellStyle name="Note 4 4" xfId="615" xr:uid="{4A99E420-06F2-4C2F-9212-64D887E5E9F5}"/>
    <cellStyle name="Note 5" xfId="284" xr:uid="{9812137D-3F3A-4EC8-BE97-8FA8EF2B9D19}"/>
    <cellStyle name="Note 5 2" xfId="484" xr:uid="{120348D1-75F9-483B-B781-33D299EFEB6D}"/>
    <cellStyle name="Note 5 2 2" xfId="817" xr:uid="{02779FC5-2128-4483-BD59-8F15C70AE584}"/>
    <cellStyle name="Note 5 3" xfId="396" xr:uid="{EE470375-8BE5-4AC3-A4F2-872FF981C7C7}"/>
    <cellStyle name="Note 5 3 2" xfId="732" xr:uid="{CA7FBAFF-7CB6-44D1-95E7-CF8ABCCA9F94}"/>
    <cellStyle name="Note 5 4" xfId="616" xr:uid="{9CC11F02-BDB3-4CBF-A97D-7F342C51C5BF}"/>
    <cellStyle name="Note 6" xfId="285" xr:uid="{9C9E1DAA-3611-4454-AB96-660A7908906A}"/>
    <cellStyle name="Note 6 2" xfId="485" xr:uid="{894E9AB6-742C-4AC6-BC2E-D79AD62D574F}"/>
    <cellStyle name="Note 6 2 2" xfId="818" xr:uid="{40D88853-E515-4243-B312-D2BB6E4424C7}"/>
    <cellStyle name="Note 6 3" xfId="397" xr:uid="{2B30AB46-A907-4FF0-BB55-9B1D5FFEF622}"/>
    <cellStyle name="Note 6 3 2" xfId="733" xr:uid="{93F84A79-6307-448D-8587-4645C99937EA}"/>
    <cellStyle name="Note 6 4" xfId="617" xr:uid="{CF8B0081-D097-44CB-A7A0-2D5434AF68B5}"/>
    <cellStyle name="Note 7" xfId="286" xr:uid="{14DBFC9F-837D-4CA8-A37A-1C56B1A217C4}"/>
    <cellStyle name="Note 7 2" xfId="486" xr:uid="{7DB79B89-8804-48C2-9A9A-B4F621832CEC}"/>
    <cellStyle name="Note 7 2 2" xfId="819" xr:uid="{E0A420C8-1D88-4806-AB34-CF948A39B3FC}"/>
    <cellStyle name="Note 7 3" xfId="398" xr:uid="{8270DE24-09F5-4623-B325-FC25ED8DE13C}"/>
    <cellStyle name="Note 7 3 2" xfId="734" xr:uid="{1658D418-DD3E-4849-A04D-460EB3E420F1}"/>
    <cellStyle name="Note 7 4" xfId="618" xr:uid="{94B0CC78-EA0B-470B-8D11-5F2C68D9EC76}"/>
    <cellStyle name="Note 8" xfId="287" xr:uid="{044A563C-F713-4BE8-A361-8E7FF346259C}"/>
    <cellStyle name="Note 8 2" xfId="288" xr:uid="{1F07ED01-6AE9-455C-9AD2-5590B4C77730}"/>
    <cellStyle name="Note 9" xfId="487" xr:uid="{4E7E82EC-457D-4194-92D5-2FCAA446F0BC}"/>
    <cellStyle name="Note 9 2" xfId="629" xr:uid="{7748F044-FF77-44B8-89B3-86B796558517}"/>
    <cellStyle name="Output" xfId="14" builtinId="21" customBuiltin="1"/>
    <cellStyle name="Output 2" xfId="289" xr:uid="{1157A59E-AD49-46C9-8CB0-F954EBFF908C}"/>
    <cellStyle name="Output 3" xfId="290" xr:uid="{59233FDC-27C0-46A1-A074-8D8F83D87EDE}"/>
    <cellStyle name="Output 4" xfId="291" xr:uid="{29CF5F4D-1D5F-46FA-9B8C-F0CD2383E934}"/>
    <cellStyle name="Output 5" xfId="292" xr:uid="{8AF00D8B-4D1C-4568-998A-4F7EAF5D5A66}"/>
    <cellStyle name="Output 6" xfId="293" xr:uid="{B3AD7660-D772-45F1-A0AC-064AE1C849EB}"/>
    <cellStyle name="Output 7" xfId="294" xr:uid="{A5895C09-762B-4441-BE21-46FB27465CD9}"/>
    <cellStyle name="Output 8" xfId="295" xr:uid="{763F83EC-6E04-4DFD-94DE-E5875E373DE8}"/>
    <cellStyle name="Output 9" xfId="497" xr:uid="{8E63323F-DDA0-4470-8460-183E013DB690}"/>
    <cellStyle name="Percent" xfId="5" builtinId="5"/>
    <cellStyle name="Percent 2" xfId="45" xr:uid="{0B1EF9C5-16A4-4B2D-A059-747A715E8C38}"/>
    <cellStyle name="Percent 2 2" xfId="403" xr:uid="{9008A2F5-7DD9-4640-8B0D-A97F02603089}"/>
    <cellStyle name="Percent 2 2 2" xfId="738" xr:uid="{DC31C436-969F-4F4D-9C60-F6278B5B3041}"/>
    <cellStyle name="Percent 2 3" xfId="647" xr:uid="{5DDABEED-EAAB-45AA-9199-86BE1FCC40D1}"/>
    <cellStyle name="Percent 3" xfId="404" xr:uid="{45FF80D9-CC9E-4FB9-ABEB-51AB812312A6}"/>
    <cellStyle name="Percent 4" xfId="653" xr:uid="{8912A0CD-D645-45C9-AEAD-9D35033E49AC}"/>
    <cellStyle name="Percent 5" xfId="46" xr:uid="{A07C359C-CF74-4162-9481-C58216850A1E}"/>
    <cellStyle name="Title 2" xfId="296" xr:uid="{8E4091FA-2807-4500-8FCE-4C151D0CDE0F}"/>
    <cellStyle name="Title 3" xfId="297" xr:uid="{737C1C05-61A8-4DD2-9492-87A34AABFD07}"/>
    <cellStyle name="Title 4" xfId="298" xr:uid="{2E863072-1805-4D2D-BB3E-27CC6679CE48}"/>
    <cellStyle name="Title 5" xfId="299" xr:uid="{9C307052-909E-4186-9857-3674BEFADF73}"/>
    <cellStyle name="Title 6" xfId="300" xr:uid="{DF32BDE2-3518-4918-BC9B-50116E5CCF18}"/>
    <cellStyle name="Title 7" xfId="301" xr:uid="{A989CC1C-4ABB-4C56-B837-E07538B0DD84}"/>
    <cellStyle name="Title 8" xfId="302" xr:uid="{49D89EA5-A92E-40AD-AF10-4425AD8A19EA}"/>
    <cellStyle name="Title 9" xfId="312" xr:uid="{90334E63-829E-41AF-8061-E53F7F0320FC}"/>
    <cellStyle name="Total" xfId="20" builtinId="25" customBuiltin="1"/>
    <cellStyle name="Total 2" xfId="303" xr:uid="{59BA2945-72DC-4109-8EB8-38CB683DF742}"/>
    <cellStyle name="Total 3" xfId="304" xr:uid="{508A667F-36F0-48B8-9154-6A3C2D9675CA}"/>
    <cellStyle name="Total 4" xfId="305" xr:uid="{135A2AEA-8254-4831-9FD3-6B323038F351}"/>
    <cellStyle name="Total 5" xfId="306" xr:uid="{EAF44361-7724-42C9-805E-FDED43D58BFD}"/>
    <cellStyle name="Total 6" xfId="307" xr:uid="{DC4DF7BB-30BE-48BD-934C-3C11DFB70DBC}"/>
    <cellStyle name="Total 7" xfId="308" xr:uid="{4C4F79B1-D884-4346-9924-E271C3CA2C04}"/>
    <cellStyle name="Total 8" xfId="309" xr:uid="{B98B52D9-A3AB-4E35-BB9F-206FC6F0F4F9}"/>
    <cellStyle name="Total 9" xfId="503" xr:uid="{10D6C5FB-E5E1-4346-B13F-E6FCF0EE7AFD}"/>
    <cellStyle name="Warning Text" xfId="18" builtinId="11" customBuiltin="1"/>
    <cellStyle name="Warning Text 2" xfId="501" xr:uid="{7E520A7E-503D-481F-AB02-BE7E4C3DED14}"/>
  </cellStyles>
  <dxfs count="29">
    <dxf>
      <fill>
        <patternFill>
          <bgColor theme="0"/>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font>
      <fill>
        <patternFill>
          <bgColor theme="2"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002060"/>
      </font>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theme="2" tint="-0.24994659260841701"/>
        </patternFill>
      </fill>
      <border>
        <left/>
        <right/>
        <top/>
        <bottom/>
      </border>
    </dxf>
    <dxf>
      <font>
        <color theme="7" tint="0.79998168889431442"/>
      </font>
    </dxf>
    <dxf>
      <font>
        <color theme="7" tint="0.79998168889431442"/>
      </font>
      <fill>
        <patternFill>
          <bgColor theme="7" tint="0.79998168889431442"/>
        </patternFill>
      </fill>
      <border>
        <left/>
        <right/>
        <top/>
        <bottom style="thin">
          <color auto="1"/>
        </bottom>
        <vertical/>
        <horizontal/>
      </border>
    </dxf>
    <dxf>
      <font>
        <color theme="7" tint="0.79998168889431442"/>
      </font>
      <fill>
        <patternFill>
          <bgColor theme="7" tint="0.79998168889431442"/>
        </patternFill>
      </fill>
      <border>
        <left/>
        <right/>
        <top style="thin">
          <color auto="1"/>
        </top>
        <bottom/>
        <vertical/>
        <horizontal/>
      </border>
    </dxf>
    <dxf>
      <font>
        <color theme="7" tint="0.79998168889431442"/>
      </font>
    </dxf>
    <dxf>
      <font>
        <color auto="1"/>
      </font>
      <fill>
        <patternFill patternType="solid">
          <bgColor theme="0"/>
        </patternFill>
      </fill>
      <border>
        <left style="thin">
          <color auto="1"/>
        </left>
        <right style="thin">
          <color auto="1"/>
        </right>
        <top style="thin">
          <color auto="1"/>
        </top>
        <bottom style="thin">
          <color auto="1"/>
        </bottom>
        <vertical/>
        <horizontal/>
      </border>
    </dxf>
  </dxfs>
  <tableStyles count="1" defaultTableStyle="TableStyleMedium2" defaultPivotStyle="PivotStyleLight16">
    <tableStyle name="Table Style 1" pivot="0" count="0" xr9:uid="{2462559E-A673-46C3-8DC3-44B4DA63F519}"/>
  </tableStyles>
  <colors>
    <mruColors>
      <color rgb="FF002060"/>
      <color rgb="FFE5E5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eetMetadata" Target="metadata.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K$58" lockText="1" noThreeD="1"/>
</file>

<file path=xl/ctrlProps/ctrlProp2.xml><?xml version="1.0" encoding="utf-8"?>
<formControlPr xmlns="http://schemas.microsoft.com/office/spreadsheetml/2009/9/main" objectType="CheckBox" fmlaLink="$L$5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K$5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K$60"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K$61"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fmlaLink="$N$15"/>
</file>

<file path=xl/ctrlProps/ctrlProp1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90</xdr:row>
          <xdr:rowOff>0</xdr:rowOff>
        </xdr:from>
        <xdr:to>
          <xdr:col>1</xdr:col>
          <xdr:colOff>714375</xdr:colOff>
          <xdr:row>91</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All-grain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90</xdr:row>
          <xdr:rowOff>0</xdr:rowOff>
        </xdr:from>
        <xdr:to>
          <xdr:col>4</xdr:col>
          <xdr:colOff>390525</xdr:colOff>
          <xdr:row>91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Gluten free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90</xdr:row>
          <xdr:rowOff>0</xdr:rowOff>
        </xdr:from>
        <xdr:to>
          <xdr:col>5</xdr:col>
          <xdr:colOff>419100</xdr:colOff>
          <xdr:row>91</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Barley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91</xdr:row>
          <xdr:rowOff>0</xdr:rowOff>
        </xdr:from>
        <xdr:to>
          <xdr:col>1</xdr:col>
          <xdr:colOff>714375</xdr:colOff>
          <xdr:row>92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sugar adjuncts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90</xdr:row>
          <xdr:rowOff>180975</xdr:rowOff>
        </xdr:from>
        <xdr:to>
          <xdr:col>4</xdr:col>
          <xdr:colOff>409575</xdr:colOff>
          <xdr:row>92</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Corn/Rice/Malt etc. extracts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92</xdr:row>
          <xdr:rowOff>0</xdr:rowOff>
        </xdr:from>
        <xdr:to>
          <xdr:col>2</xdr:col>
          <xdr:colOff>476250</xdr:colOff>
          <xdr:row>93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100% fresh and/or hop pellets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92</xdr:row>
          <xdr:rowOff>0</xdr:rowOff>
        </xdr:from>
        <xdr:to>
          <xdr:col>4</xdr:col>
          <xdr:colOff>219075</xdr:colOff>
          <xdr:row>93</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Oils/Extracts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92</xdr:row>
          <xdr:rowOff>161925</xdr:rowOff>
        </xdr:from>
        <xdr:to>
          <xdr:col>3</xdr:col>
          <xdr:colOff>828675</xdr:colOff>
          <xdr:row>94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ingredients (ie fruit/vanilla/honey/100% fresh and/or hop pellets)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1200150</xdr:colOff>
          <xdr:row>92</xdr:row>
          <xdr:rowOff>180975</xdr:rowOff>
        </xdr:from>
        <xdr:to>
          <xdr:col>6</xdr:col>
          <xdr:colOff>47625</xdr:colOff>
          <xdr:row>94</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Natural/Artificial extracts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3</xdr:row>
          <xdr:rowOff>0</xdr:rowOff>
        </xdr:from>
        <xdr:to>
          <xdr:col>1</xdr:col>
          <xdr:colOff>561975</xdr:colOff>
          <xdr:row>3</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xdr:row>
          <xdr:rowOff>0</xdr:rowOff>
        </xdr:from>
        <xdr:to>
          <xdr:col>3</xdr:col>
          <xdr:colOff>561975</xdr:colOff>
          <xdr:row>3</xdr:row>
          <xdr:rowOff>219075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53915</xdr:colOff>
      <xdr:row>0</xdr:row>
      <xdr:rowOff>17972</xdr:rowOff>
    </xdr:from>
    <xdr:to>
      <xdr:col>0</xdr:col>
      <xdr:colOff>1213090</xdr:colOff>
      <xdr:row>1</xdr:row>
      <xdr:rowOff>208471</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02" t="7971" r="4071" b="15217"/>
        <a:stretch/>
      </xdr:blipFill>
      <xdr:spPr>
        <a:xfrm>
          <a:off x="53915" y="17972"/>
          <a:ext cx="1159175" cy="433117"/>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257175</xdr:colOff>
          <xdr:row>4</xdr:row>
          <xdr:rowOff>0</xdr:rowOff>
        </xdr:from>
        <xdr:to>
          <xdr:col>6</xdr:col>
          <xdr:colOff>561975</xdr:colOff>
          <xdr:row>5</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xdr:row>
          <xdr:rowOff>0</xdr:rowOff>
        </xdr:from>
        <xdr:to>
          <xdr:col>6</xdr:col>
          <xdr:colOff>561975</xdr:colOff>
          <xdr:row>6</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xdr:row>
          <xdr:rowOff>0</xdr:rowOff>
        </xdr:from>
        <xdr:to>
          <xdr:col>6</xdr:col>
          <xdr:colOff>561975</xdr:colOff>
          <xdr:row>6</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8</xdr:col>
      <xdr:colOff>667289</xdr:colOff>
      <xdr:row>69</xdr:row>
      <xdr:rowOff>7547</xdr:rowOff>
    </xdr:from>
    <xdr:to>
      <xdr:col>15</xdr:col>
      <xdr:colOff>1</xdr:colOff>
      <xdr:row>74</xdr:row>
      <xdr:rowOff>17972</xdr:rowOff>
    </xdr:to>
    <xdr:sp macro="" textlink="">
      <xdr:nvSpPr>
        <xdr:cNvPr id="2" name="Rectangle: Rounded Corners 1">
          <a:extLst>
            <a:ext uri="{FF2B5EF4-FFF2-40B4-BE49-F238E27FC236}">
              <a16:creationId xmlns:a16="http://schemas.microsoft.com/office/drawing/2014/main" id="{00000000-0008-0000-0000-000002000000}"/>
            </a:ext>
          </a:extLst>
        </xdr:cNvPr>
        <xdr:cNvSpPr/>
      </xdr:nvSpPr>
      <xdr:spPr>
        <a:xfrm>
          <a:off x="10021558" y="13369505"/>
          <a:ext cx="6584292" cy="104379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xdr:row>
          <xdr:rowOff>28575</xdr:rowOff>
        </xdr:from>
        <xdr:to>
          <xdr:col>5</xdr:col>
          <xdr:colOff>323850</xdr:colOff>
          <xdr:row>4</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44930</xdr:colOff>
      <xdr:row>0</xdr:row>
      <xdr:rowOff>8986</xdr:rowOff>
    </xdr:from>
    <xdr:to>
      <xdr:col>39</xdr:col>
      <xdr:colOff>0</xdr:colOff>
      <xdr:row>1</xdr:row>
      <xdr:rowOff>116816</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23587855" y="8986"/>
          <a:ext cx="3684197" cy="350448"/>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solidFill>
                <a:schemeClr val="bg1">
                  <a:lumMod val="95000"/>
                </a:schemeClr>
              </a:solidFill>
            </a:rPr>
            <a:t>Product</a:t>
          </a:r>
          <a:r>
            <a:rPr lang="en-US" sz="1300" b="1" baseline="0">
              <a:solidFill>
                <a:schemeClr val="bg1">
                  <a:lumMod val="95000"/>
                </a:schemeClr>
              </a:solidFill>
            </a:rPr>
            <a:t> Listing Application Form - </a:t>
          </a:r>
          <a:r>
            <a:rPr lang="en-US" sz="1300" b="1">
              <a:solidFill>
                <a:schemeClr val="bg1">
                  <a:lumMod val="95000"/>
                </a:schemeClr>
              </a:solidFill>
            </a:rPr>
            <a:t>Guidelines</a:t>
          </a:r>
        </a:p>
      </xdr:txBody>
    </xdr:sp>
    <xdr:clientData/>
  </xdr:twoCellAnchor>
  <xdr:twoCellAnchor>
    <xdr:from>
      <xdr:col>34</xdr:col>
      <xdr:colOff>26958</xdr:colOff>
      <xdr:row>4</xdr:row>
      <xdr:rowOff>89859</xdr:rowOff>
    </xdr:from>
    <xdr:to>
      <xdr:col>39</xdr:col>
      <xdr:colOff>0</xdr:colOff>
      <xdr:row>26</xdr:row>
      <xdr:rowOff>35943</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3569883" y="1024387"/>
          <a:ext cx="3702169" cy="4214363"/>
        </a:xfrm>
        <a:prstGeom prst="rect">
          <a:avLst/>
        </a:prstGeom>
        <a:solidFill>
          <a:schemeClr val="accent5">
            <a:lumMod val="40000"/>
            <a:lumOff val="60000"/>
          </a:schemeClr>
        </a:solidFill>
        <a:ln w="9525" cmpd="sng">
          <a:solidFill>
            <a:schemeClr val="accent4">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v"/>
          </a:pPr>
          <a:r>
            <a:rPr lang="en-US" sz="900" b="1" baseline="0"/>
            <a:t>Type</a:t>
          </a:r>
          <a:r>
            <a:rPr lang="en-US" sz="900" b="0" baseline="0"/>
            <a:t> - select the type of Category for the beer from the drop- down menu</a:t>
          </a:r>
        </a:p>
        <a:p>
          <a:pPr marL="171450" indent="-171450">
            <a:buFont typeface="Wingdings" panose="05000000000000000000" pitchFamily="2" charset="2"/>
            <a:buChar char="v"/>
          </a:pPr>
          <a:r>
            <a:rPr lang="en-US" sz="900" b="1" baseline="0"/>
            <a:t>Sub-Type</a:t>
          </a:r>
          <a:r>
            <a:rPr lang="en-US" sz="900" b="0" baseline="0"/>
            <a:t> - select the sub-type from the drop-down menu.</a:t>
          </a:r>
        </a:p>
        <a:p>
          <a:pPr marL="171450" indent="-171450">
            <a:buFont typeface="Wingdings" panose="05000000000000000000" pitchFamily="2" charset="2"/>
            <a:buChar char="v"/>
          </a:pPr>
          <a:r>
            <a:rPr lang="en-US" sz="900" b="1" baseline="0"/>
            <a:t>Shelf Life </a:t>
          </a:r>
          <a:r>
            <a:rPr lang="en-US" sz="900" b="0" baseline="0"/>
            <a:t>- Recommended maximum time product can be stored</a:t>
          </a:r>
        </a:p>
        <a:p>
          <a:pPr marL="171450" indent="-171450">
            <a:buFont typeface="Wingdings" panose="05000000000000000000" pitchFamily="2" charset="2"/>
            <a:buChar char="v"/>
          </a:pPr>
          <a:r>
            <a:rPr lang="en-US" sz="900" b="1" baseline="0"/>
            <a:t>Availability Date </a:t>
          </a:r>
          <a:r>
            <a:rPr lang="en-US" sz="900" b="0" baseline="0"/>
            <a:t>- please input the date product is available</a:t>
          </a:r>
        </a:p>
        <a:p>
          <a:pPr marL="171450" indent="-171450">
            <a:buFont typeface="Wingdings" panose="05000000000000000000" pitchFamily="2" charset="2"/>
            <a:buChar char="v"/>
          </a:pPr>
          <a:r>
            <a:rPr lang="en-US" sz="900" b="1" baseline="0"/>
            <a:t>UPC/EAN/GTIN </a:t>
          </a:r>
          <a:r>
            <a:rPr lang="en-US" sz="900" b="0" baseline="0"/>
            <a:t>- 8, 12, or 13 digit code that appears on the selling container.</a:t>
          </a:r>
        </a:p>
        <a:p>
          <a:pPr marL="171450" indent="-171450">
            <a:buFont typeface="Wingdings" panose="05000000000000000000" pitchFamily="2" charset="2"/>
            <a:buChar char="v"/>
          </a:pPr>
          <a:r>
            <a:rPr lang="en-US" sz="900" b="1" baseline="0"/>
            <a:t>Country of Origin - </a:t>
          </a:r>
          <a:r>
            <a:rPr lang="en-US" sz="900" b="0" baseline="0"/>
            <a:t>Country where the product is produced.</a:t>
          </a:r>
        </a:p>
        <a:p>
          <a:pPr marL="0" indent="0">
            <a:buFont typeface="Wingdings" panose="05000000000000000000" pitchFamily="2" charset="2"/>
            <a:buNone/>
          </a:pPr>
          <a:r>
            <a:rPr lang="en-US" sz="900" b="1" baseline="0"/>
            <a:t>             *If U.S. - State of Origin </a:t>
          </a:r>
          <a:r>
            <a:rPr lang="en-US" sz="900" b="0" baseline="0"/>
            <a:t>- State where the product is produced.</a:t>
          </a:r>
        </a:p>
        <a:p>
          <a:pPr marL="0" indent="0">
            <a:buFont typeface="Wingdings" panose="05000000000000000000" pitchFamily="2" charset="2"/>
            <a:buNone/>
          </a:pPr>
          <a:r>
            <a:rPr lang="en-US" sz="900" b="1" baseline="0"/>
            <a:t>             *If Canada </a:t>
          </a:r>
          <a:r>
            <a:rPr lang="en-US" sz="900" b="0" baseline="0"/>
            <a:t>- </a:t>
          </a:r>
          <a:r>
            <a:rPr lang="en-US" sz="900" b="1" baseline="0"/>
            <a:t>state Canadian Province - </a:t>
          </a:r>
          <a:r>
            <a:rPr lang="en-US" sz="900" b="0" baseline="0"/>
            <a:t>where product is produced</a:t>
          </a:r>
        </a:p>
        <a:p>
          <a:pPr marL="171450" indent="-171450">
            <a:buFont typeface="Wingdings" panose="05000000000000000000" pitchFamily="2" charset="2"/>
            <a:buChar char="v"/>
          </a:pPr>
          <a:r>
            <a:rPr lang="en-US" sz="900" b="1" baseline="0"/>
            <a:t>Core or Seasonal</a:t>
          </a:r>
          <a:r>
            <a:rPr lang="en-US" sz="900" b="0" baseline="0"/>
            <a:t> -  If Seasonal product is checked, indicate seasonal end date (tab will appear once Seasonal is checked)</a:t>
          </a:r>
        </a:p>
        <a:p>
          <a:pPr marL="171450" indent="-171450">
            <a:buFont typeface="Wingdings" panose="05000000000000000000" pitchFamily="2" charset="2"/>
            <a:buChar char="v"/>
          </a:pPr>
          <a:r>
            <a:rPr lang="en-US" sz="900" b="1" baseline="0"/>
            <a:t>Full Product Name </a:t>
          </a:r>
          <a:r>
            <a:rPr lang="en-US" sz="900" b="0" baseline="0"/>
            <a:t>- Complete product name as per the label of the product.</a:t>
          </a:r>
        </a:p>
        <a:p>
          <a:pPr marL="171450" indent="-171450">
            <a:buFont typeface="Wingdings" panose="05000000000000000000" pitchFamily="2" charset="2"/>
            <a:buChar char="v"/>
          </a:pPr>
          <a:r>
            <a:rPr lang="en-US" sz="900" b="1" baseline="0"/>
            <a:t>Producer Name </a:t>
          </a:r>
          <a:r>
            <a:rPr lang="en-US" sz="900" b="0" baseline="0"/>
            <a:t>- Indicate the company that produced the product</a:t>
          </a:r>
        </a:p>
        <a:p>
          <a:pPr marL="171450" indent="-171450">
            <a:buFont typeface="Wingdings" panose="05000000000000000000" pitchFamily="2" charset="2"/>
            <a:buChar char="v"/>
          </a:pPr>
          <a:r>
            <a:rPr lang="en-US" sz="900" b="1" baseline="0"/>
            <a:t>Alcohol/volume </a:t>
          </a:r>
          <a:r>
            <a:rPr lang="en-US" sz="900" b="0" baseline="0"/>
            <a:t>- This is the volume of alcohol within a unit of product.</a:t>
          </a:r>
        </a:p>
        <a:p>
          <a:pPr marL="171450" indent="-171450">
            <a:buFont typeface="Wingdings" panose="05000000000000000000" pitchFamily="2" charset="2"/>
            <a:buChar char="v"/>
          </a:pPr>
          <a:r>
            <a:rPr lang="en-US" sz="900" b="1" baseline="0"/>
            <a:t>Container size (ml) - </a:t>
          </a:r>
          <a:r>
            <a:rPr lang="en-US" sz="900" b="0" baseline="0"/>
            <a:t>Indicate the container size in ml.</a:t>
          </a:r>
          <a:endParaRPr lang="en-US" sz="900" b="1" baseline="0"/>
        </a:p>
        <a:p>
          <a:pPr marL="171450" indent="-171450">
            <a:buFont typeface="Wingdings" panose="05000000000000000000" pitchFamily="2" charset="2"/>
            <a:buChar char="v"/>
          </a:pPr>
          <a:r>
            <a:rPr lang="en-US" sz="900" b="1" baseline="0"/>
            <a:t>Containers per selling unit - </a:t>
          </a:r>
          <a:r>
            <a:rPr lang="en-US" sz="900" b="0" baseline="0"/>
            <a:t>Indicate how many containers are in each selling unit</a:t>
          </a:r>
          <a:r>
            <a:rPr lang="en-US" sz="900" b="1" baseline="0"/>
            <a:t>. Single unit vs. multi-pack</a:t>
          </a:r>
          <a:r>
            <a:rPr lang="en-US" sz="900" b="0" baseline="0"/>
            <a:t>.</a:t>
          </a:r>
        </a:p>
        <a:p>
          <a:pPr marL="171450" indent="-171450">
            <a:buFont typeface="Wingdings" panose="05000000000000000000" pitchFamily="2" charset="2"/>
            <a:buChar char="v"/>
          </a:pPr>
          <a:r>
            <a:rPr lang="en-US" sz="900" b="1" baseline="0"/>
            <a:t>Container Type </a:t>
          </a:r>
          <a:r>
            <a:rPr lang="en-US" sz="900" b="0" baseline="0"/>
            <a:t>- Select the container type from the drop-down. Ex. Can or Bottle</a:t>
          </a:r>
        </a:p>
        <a:p>
          <a:pPr marL="171450" indent="-171450">
            <a:buFont typeface="Wingdings" panose="05000000000000000000" pitchFamily="2" charset="2"/>
            <a:buChar char="v"/>
          </a:pPr>
          <a:r>
            <a:rPr lang="en-US" sz="900" b="1" baseline="0"/>
            <a:t>Container Material </a:t>
          </a:r>
          <a:r>
            <a:rPr lang="en-US" sz="900" b="0" baseline="0"/>
            <a:t>- Select the package material  from the drop-down</a:t>
          </a:r>
        </a:p>
        <a:p>
          <a:pPr marL="171450" indent="-171450">
            <a:buFont typeface="Wingdings" panose="05000000000000000000" pitchFamily="2" charset="2"/>
            <a:buChar char="v"/>
          </a:pPr>
          <a:r>
            <a:rPr lang="en-US" sz="900" b="1" baseline="0"/>
            <a:t>Closure Type </a:t>
          </a:r>
          <a:r>
            <a:rPr lang="en-US" sz="900" b="0" baseline="0"/>
            <a:t>- Choose the method used to seal the container from the drop-down</a:t>
          </a:r>
        </a:p>
        <a:p>
          <a:pPr marL="171450" indent="-171450">
            <a:buFont typeface="Wingdings" panose="05000000000000000000" pitchFamily="2" charset="2"/>
            <a:buChar char="v"/>
          </a:pPr>
          <a:r>
            <a:rPr lang="en-US" sz="900" b="1" baseline="0"/>
            <a:t>Other Attributes </a:t>
          </a:r>
          <a:r>
            <a:rPr lang="en-US" sz="900" b="0" baseline="0"/>
            <a:t>- Indicate all that apply.</a:t>
          </a:r>
        </a:p>
        <a:p>
          <a:pPr marL="171450" indent="-171450">
            <a:buFont typeface="Wingdings" panose="05000000000000000000" pitchFamily="2" charset="2"/>
            <a:buChar char="v"/>
          </a:pPr>
          <a:r>
            <a:rPr lang="en-US" sz="900" b="1" baseline="0"/>
            <a:t>Caffeine content </a:t>
          </a:r>
          <a:r>
            <a:rPr lang="en-US" sz="900" baseline="0"/>
            <a:t>- how many serving/container size as submitted</a:t>
          </a:r>
        </a:p>
        <a:p>
          <a:pPr marL="171450" indent="-171450">
            <a:buFont typeface="Wingdings" panose="05000000000000000000" pitchFamily="2" charset="2"/>
            <a:buChar char="v"/>
          </a:pPr>
          <a:r>
            <a:rPr lang="en-US" sz="900" b="1" baseline="0"/>
            <a:t>Residual Sugar </a:t>
          </a:r>
          <a:r>
            <a:rPr lang="en-US" sz="900" baseline="0"/>
            <a:t>- Please indicate if product contains 4% or more residual sugar</a:t>
          </a:r>
        </a:p>
      </xdr:txBody>
    </xdr:sp>
    <xdr:clientData/>
  </xdr:twoCellAnchor>
  <xdr:twoCellAnchor>
    <xdr:from>
      <xdr:col>35</xdr:col>
      <xdr:colOff>8986</xdr:colOff>
      <xdr:row>122</xdr:row>
      <xdr:rowOff>152939</xdr:rowOff>
    </xdr:from>
    <xdr:to>
      <xdr:col>39</xdr:col>
      <xdr:colOff>0</xdr:colOff>
      <xdr:row>124</xdr:row>
      <xdr:rowOff>29114</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6965283" y="23650934"/>
          <a:ext cx="3657241" cy="253581"/>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SUBMISSION</a:t>
          </a:r>
          <a:r>
            <a:rPr lang="en-US" sz="1100" b="1" baseline="0">
              <a:solidFill>
                <a:schemeClr val="bg1"/>
              </a:solidFill>
            </a:rPr>
            <a:t> ERRORS:</a:t>
          </a:r>
          <a:endParaRPr lang="en-US" sz="1100" b="1">
            <a:solidFill>
              <a:schemeClr val="bg1"/>
            </a:solidFill>
          </a:endParaRPr>
        </a:p>
      </xdr:txBody>
    </xdr:sp>
    <xdr:clientData/>
  </xdr:twoCellAnchor>
  <xdr:twoCellAnchor>
    <xdr:from>
      <xdr:col>35</xdr:col>
      <xdr:colOff>17972</xdr:colOff>
      <xdr:row>124</xdr:row>
      <xdr:rowOff>19588</xdr:rowOff>
    </xdr:from>
    <xdr:to>
      <xdr:col>39</xdr:col>
      <xdr:colOff>0</xdr:colOff>
      <xdr:row>126</xdr:row>
      <xdr:rowOff>170731</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16974269" y="23894989"/>
          <a:ext cx="3648255" cy="528549"/>
        </a:xfrm>
        <a:prstGeom prst="rect">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dk1"/>
              </a:solidFill>
              <a:effectLst/>
              <a:latin typeface="+mn-lt"/>
              <a:ea typeface="+mn-ea"/>
              <a:cs typeface="+mn-cs"/>
            </a:rPr>
            <a:t>Please note: Submission with errors might not be accepted. Please ensure all fields are filled in before submitting.</a:t>
          </a:r>
          <a:endParaRPr lang="en-US" sz="1000" b="1">
            <a:effectLst/>
          </a:endParaRPr>
        </a:p>
        <a:p>
          <a:endParaRPr lang="en-US" sz="1000" b="1" i="0"/>
        </a:p>
      </xdr:txBody>
    </xdr:sp>
    <xdr:clientData/>
  </xdr:twoCellAnchor>
  <xdr:twoCellAnchor>
    <xdr:from>
      <xdr:col>34</xdr:col>
      <xdr:colOff>53916</xdr:colOff>
      <xdr:row>52</xdr:row>
      <xdr:rowOff>110526</xdr:rowOff>
    </xdr:from>
    <xdr:to>
      <xdr:col>39</xdr:col>
      <xdr:colOff>0</xdr:colOff>
      <xdr:row>54</xdr:row>
      <xdr:rowOff>107830</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23596841" y="10390337"/>
          <a:ext cx="3675211" cy="37471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300" b="1">
              <a:solidFill>
                <a:schemeClr val="bg1"/>
              </a:solidFill>
            </a:rPr>
            <a:t>PRICING</a:t>
          </a:r>
          <a:r>
            <a:rPr lang="en-US" sz="1300" b="1" baseline="0">
              <a:solidFill>
                <a:schemeClr val="bg1"/>
              </a:solidFill>
            </a:rPr>
            <a:t> &amp; SHIPPING DETAILS INSTRUCTIONS:</a:t>
          </a:r>
        </a:p>
        <a:p>
          <a:endParaRPr lang="en-US" sz="1200" b="1">
            <a:solidFill>
              <a:schemeClr val="bg1"/>
            </a:solidFill>
          </a:endParaRPr>
        </a:p>
      </xdr:txBody>
    </xdr:sp>
    <xdr:clientData/>
  </xdr:twoCellAnchor>
  <xdr:twoCellAnchor>
    <xdr:from>
      <xdr:col>34</xdr:col>
      <xdr:colOff>53916</xdr:colOff>
      <xdr:row>1</xdr:row>
      <xdr:rowOff>116817</xdr:rowOff>
    </xdr:from>
    <xdr:to>
      <xdr:col>39</xdr:col>
      <xdr:colOff>0</xdr:colOff>
      <xdr:row>3</xdr:row>
      <xdr:rowOff>80872</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23596841" y="359435"/>
          <a:ext cx="3675211" cy="41334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solidFill>
                <a:sysClr val="windowText" lastClr="000000"/>
              </a:solidFill>
            </a:rPr>
            <a:t>This form is for Beer applications only.  Please refer to </a:t>
          </a:r>
          <a:r>
            <a:rPr lang="en-US" sz="900" b="1" u="sng">
              <a:solidFill>
                <a:srgbClr val="002060"/>
              </a:solidFill>
            </a:rPr>
            <a:t>www.mbllpartners.ca </a:t>
          </a:r>
          <a:r>
            <a:rPr lang="en-US" sz="900" b="1">
              <a:solidFill>
                <a:sysClr val="windowText" lastClr="000000"/>
              </a:solidFill>
            </a:rPr>
            <a:t>for applications for other products.</a:t>
          </a:r>
        </a:p>
        <a:p>
          <a:pPr algn="ctr"/>
          <a:endParaRPr lang="en-US" sz="1000" b="1">
            <a:solidFill>
              <a:sysClr val="windowText" lastClr="000000"/>
            </a:solidFill>
          </a:endParaRPr>
        </a:p>
      </xdr:txBody>
    </xdr:sp>
    <xdr:clientData/>
  </xdr:twoCellAnchor>
  <xdr:twoCellAnchor>
    <xdr:from>
      <xdr:col>34</xdr:col>
      <xdr:colOff>53916</xdr:colOff>
      <xdr:row>3</xdr:row>
      <xdr:rowOff>80874</xdr:rowOff>
    </xdr:from>
    <xdr:to>
      <xdr:col>39</xdr:col>
      <xdr:colOff>0</xdr:colOff>
      <xdr:row>4</xdr:row>
      <xdr:rowOff>98846</xdr:rowOff>
    </xdr:to>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23596841" y="772784"/>
          <a:ext cx="3675211" cy="260590"/>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lumMod val="95000"/>
                </a:schemeClr>
              </a:solidFill>
            </a:rPr>
            <a:t>PRODUCT INFORMATION:</a:t>
          </a:r>
        </a:p>
        <a:p>
          <a:pPr algn="ctr"/>
          <a:endParaRPr lang="en-US" sz="1100" b="1">
            <a:solidFill>
              <a:schemeClr val="bg1">
                <a:lumMod val="95000"/>
              </a:schemeClr>
            </a:solidFill>
          </a:endParaRPr>
        </a:p>
      </xdr:txBody>
    </xdr:sp>
    <xdr:clientData/>
  </xdr:twoCellAnchor>
  <xdr:twoCellAnchor>
    <xdr:from>
      <xdr:col>34</xdr:col>
      <xdr:colOff>341463</xdr:colOff>
      <xdr:row>26</xdr:row>
      <xdr:rowOff>44930</xdr:rowOff>
    </xdr:from>
    <xdr:to>
      <xdr:col>39</xdr:col>
      <xdr:colOff>0</xdr:colOff>
      <xdr:row>28</xdr:row>
      <xdr:rowOff>1</xdr:rowOff>
    </xdr:to>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16947312" y="5247737"/>
          <a:ext cx="3675212" cy="251604"/>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lumMod val="95000"/>
                </a:schemeClr>
              </a:solidFill>
            </a:rPr>
            <a:t>SHIPPING CASE DETAILS:</a:t>
          </a:r>
        </a:p>
        <a:p>
          <a:pPr algn="l"/>
          <a:endParaRPr lang="en-US" sz="1100" b="1">
            <a:solidFill>
              <a:schemeClr val="bg1">
                <a:lumMod val="95000"/>
              </a:schemeClr>
            </a:solidFill>
          </a:endParaRPr>
        </a:p>
        <a:p>
          <a:pPr algn="ctr"/>
          <a:endParaRPr lang="en-US" sz="1100" b="1">
            <a:solidFill>
              <a:schemeClr val="bg1">
                <a:lumMod val="95000"/>
              </a:schemeClr>
            </a:solidFill>
          </a:endParaRPr>
        </a:p>
      </xdr:txBody>
    </xdr:sp>
    <xdr:clientData/>
  </xdr:twoCellAnchor>
  <xdr:twoCellAnchor>
    <xdr:from>
      <xdr:col>34</xdr:col>
      <xdr:colOff>44930</xdr:colOff>
      <xdr:row>28</xdr:row>
      <xdr:rowOff>0</xdr:rowOff>
    </xdr:from>
    <xdr:to>
      <xdr:col>39</xdr:col>
      <xdr:colOff>0</xdr:colOff>
      <xdr:row>40</xdr:row>
      <xdr:rowOff>251604</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23587855" y="5499340"/>
          <a:ext cx="3684197" cy="2542995"/>
        </a:xfrm>
        <a:prstGeom prst="rect">
          <a:avLst/>
        </a:prstGeom>
        <a:solidFill>
          <a:schemeClr val="accent5">
            <a:lumMod val="40000"/>
            <a:lumOff val="60000"/>
          </a:schemeClr>
        </a:solidFill>
        <a:ln w="9525" cmpd="sng">
          <a:solidFill>
            <a:schemeClr val="accent4">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v"/>
          </a:pPr>
          <a:r>
            <a:rPr lang="en-US" sz="900" b="1" baseline="0"/>
            <a:t>Units per case</a:t>
          </a:r>
          <a:r>
            <a:rPr lang="en-US" sz="900" baseline="0"/>
            <a:t> - Indicate how many selling units are in a case. </a:t>
          </a:r>
        </a:p>
        <a:p>
          <a:pPr marL="171450" indent="-171450">
            <a:buFont typeface="Wingdings" panose="05000000000000000000" pitchFamily="2" charset="2"/>
            <a:buChar char="v"/>
          </a:pPr>
          <a:r>
            <a:rPr lang="en-US" sz="900" b="1" baseline="0"/>
            <a:t>Cases/Layer </a:t>
          </a:r>
          <a:r>
            <a:rPr lang="en-US" sz="900" baseline="0"/>
            <a:t>- Indicate how many cases are in one layer on a pallet.</a:t>
          </a:r>
        </a:p>
        <a:p>
          <a:pPr marL="171450" indent="-171450">
            <a:buFont typeface="Wingdings" panose="05000000000000000000" pitchFamily="2" charset="2"/>
            <a:buChar char="v"/>
          </a:pPr>
          <a:r>
            <a:rPr lang="en-US" sz="900" b="1" baseline="0"/>
            <a:t>Layers/Pallet </a:t>
          </a:r>
          <a:r>
            <a:rPr lang="en-US" sz="900" baseline="0"/>
            <a:t>- Indicate how many layers of cases are on one pallet.</a:t>
          </a:r>
        </a:p>
        <a:p>
          <a:pPr marL="171450" indent="-171450">
            <a:buFont typeface="Wingdings" panose="05000000000000000000" pitchFamily="2" charset="2"/>
            <a:buChar char="v"/>
          </a:pPr>
          <a:r>
            <a:rPr lang="en-US" sz="900" b="1" baseline="0"/>
            <a:t>Full Pallet </a:t>
          </a:r>
          <a:r>
            <a:rPr lang="en-US" sz="900" baseline="0"/>
            <a:t>- This field will auto-fill based on cases/layer and layers/pallet information entered above.</a:t>
          </a:r>
        </a:p>
        <a:p>
          <a:pPr marL="171450" indent="-171450">
            <a:buFont typeface="Wingdings" panose="05000000000000000000" pitchFamily="2" charset="2"/>
            <a:buChar char="v"/>
          </a:pPr>
          <a:r>
            <a:rPr lang="en-US" sz="900" b="1" baseline="0"/>
            <a:t>SCC </a:t>
          </a:r>
          <a:r>
            <a:rPr lang="en-US" sz="900" baseline="0"/>
            <a:t>- 14 digit code on the shipping container (case).</a:t>
          </a:r>
        </a:p>
        <a:p>
          <a:pPr marL="171450" indent="-171450">
            <a:buFont typeface="Wingdings" panose="05000000000000000000" pitchFamily="2" charset="2"/>
            <a:buChar char="v"/>
          </a:pPr>
          <a:r>
            <a:rPr lang="en-US" sz="900" b="1" baseline="0"/>
            <a:t>Case Weight (lbs)</a:t>
          </a:r>
          <a:r>
            <a:rPr lang="en-US" sz="900" baseline="0"/>
            <a:t> - Indicate the gross case weight. This will include the weight of the physical case as well as the product contained within the case in pounds.</a:t>
          </a:r>
        </a:p>
        <a:p>
          <a:pPr marL="171450" indent="-171450">
            <a:buFont typeface="Wingdings" panose="05000000000000000000" pitchFamily="2" charset="2"/>
            <a:buChar char="v"/>
          </a:pPr>
          <a:r>
            <a:rPr lang="en-US" sz="900" b="1" baseline="0"/>
            <a:t>Empty Container Weight </a:t>
          </a:r>
          <a:r>
            <a:rPr lang="en-US" sz="900" baseline="0"/>
            <a:t>- Indicate the weight of the empty container (bottle or can) in grams.</a:t>
          </a:r>
        </a:p>
        <a:p>
          <a:pPr marL="171450" indent="-171450">
            <a:buFont typeface="Wingdings" panose="05000000000000000000" pitchFamily="2" charset="2"/>
            <a:buChar char="v"/>
          </a:pPr>
          <a:r>
            <a:rPr lang="en-US" sz="900" b="1" baseline="0"/>
            <a:t>Case Weight (kg)</a:t>
          </a:r>
          <a:r>
            <a:rPr lang="en-US" sz="900" baseline="0"/>
            <a:t> - Indicate the gross case weight. This will include the weight of the physical case as well as the product contained within the case in kilograms.</a:t>
          </a:r>
        </a:p>
        <a:p>
          <a:pPr marL="171450" indent="-171450">
            <a:buFont typeface="Wingdings" panose="05000000000000000000" pitchFamily="2" charset="2"/>
            <a:buChar char="v"/>
          </a:pPr>
          <a:r>
            <a:rPr lang="en-US" sz="900" b="1" baseline="0"/>
            <a:t>Empty Container Weight </a:t>
          </a:r>
          <a:r>
            <a:rPr lang="en-US" sz="900" baseline="0"/>
            <a:t>- Indicate the weight of the empty container (bottle or can) in ounces</a:t>
          </a:r>
        </a:p>
        <a:p>
          <a:pPr marL="171450" indent="-171450">
            <a:buFont typeface="Wingdings" panose="05000000000000000000" pitchFamily="2" charset="2"/>
            <a:buChar char="v"/>
          </a:pPr>
          <a:r>
            <a:rPr lang="en-US" sz="900" b="1" baseline="0"/>
            <a:t>Minimum Order Quantity </a:t>
          </a:r>
          <a:r>
            <a:rPr lang="en-US" sz="900" baseline="0"/>
            <a:t>- indicate the minimum order quantity</a:t>
          </a:r>
        </a:p>
        <a:p>
          <a:endParaRPr lang="en-US" sz="500" b="1" baseline="0">
            <a:solidFill>
              <a:schemeClr val="dk1"/>
            </a:solidFill>
            <a:effectLst/>
            <a:latin typeface="+mn-lt"/>
            <a:ea typeface="+mn-ea"/>
            <a:cs typeface="+mn-cs"/>
          </a:endParaRPr>
        </a:p>
      </xdr:txBody>
    </xdr:sp>
    <xdr:clientData/>
  </xdr:twoCellAnchor>
  <xdr:twoCellAnchor>
    <xdr:from>
      <xdr:col>34</xdr:col>
      <xdr:colOff>35944</xdr:colOff>
      <xdr:row>41</xdr:row>
      <xdr:rowOff>1</xdr:rowOff>
    </xdr:from>
    <xdr:to>
      <xdr:col>39</xdr:col>
      <xdr:colOff>0</xdr:colOff>
      <xdr:row>42</xdr:row>
      <xdr:rowOff>134789</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23578869" y="8051322"/>
          <a:ext cx="3693183" cy="233632"/>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lumMod val="95000"/>
                </a:schemeClr>
              </a:solidFill>
            </a:rPr>
            <a:t>WEBSITE INFORMATION:</a:t>
          </a:r>
        </a:p>
        <a:p>
          <a:pPr algn="l"/>
          <a:endParaRPr lang="en-US" sz="1100" b="1">
            <a:solidFill>
              <a:schemeClr val="bg1">
                <a:lumMod val="95000"/>
              </a:schemeClr>
            </a:solidFill>
          </a:endParaRPr>
        </a:p>
        <a:p>
          <a:pPr algn="l"/>
          <a:endParaRPr lang="en-US" sz="1100" b="1">
            <a:solidFill>
              <a:schemeClr val="bg1">
                <a:lumMod val="95000"/>
              </a:schemeClr>
            </a:solidFill>
          </a:endParaRPr>
        </a:p>
        <a:p>
          <a:pPr algn="ctr"/>
          <a:endParaRPr lang="en-US" sz="1100" b="1">
            <a:solidFill>
              <a:schemeClr val="bg1">
                <a:lumMod val="95000"/>
              </a:schemeClr>
            </a:solidFill>
          </a:endParaRPr>
        </a:p>
      </xdr:txBody>
    </xdr:sp>
    <xdr:clientData/>
  </xdr:twoCellAnchor>
  <xdr:twoCellAnchor>
    <xdr:from>
      <xdr:col>34</xdr:col>
      <xdr:colOff>44929</xdr:colOff>
      <xdr:row>42</xdr:row>
      <xdr:rowOff>125802</xdr:rowOff>
    </xdr:from>
    <xdr:to>
      <xdr:col>38</xdr:col>
      <xdr:colOff>907570</xdr:colOff>
      <xdr:row>52</xdr:row>
      <xdr:rowOff>125802</xdr:rowOff>
    </xdr:to>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23587854" y="8275967"/>
          <a:ext cx="3675211" cy="2129646"/>
        </a:xfrm>
        <a:prstGeom prst="rect">
          <a:avLst/>
        </a:prstGeom>
        <a:solidFill>
          <a:schemeClr val="accent5">
            <a:lumMod val="40000"/>
            <a:lumOff val="60000"/>
          </a:schemeClr>
        </a:solidFill>
        <a:ln w="9525" cmpd="sng">
          <a:solidFill>
            <a:schemeClr val="accent4">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00" b="1" baseline="0">
            <a:solidFill>
              <a:schemeClr val="dk1"/>
            </a:solidFill>
            <a:effectLst/>
            <a:latin typeface="+mn-lt"/>
            <a:ea typeface="+mn-ea"/>
            <a:cs typeface="+mn-cs"/>
          </a:endParaRPr>
        </a:p>
        <a:p>
          <a:r>
            <a:rPr lang="en-US" sz="900" b="1" baseline="0">
              <a:solidFill>
                <a:schemeClr val="dk1"/>
              </a:solidFill>
              <a:effectLst/>
              <a:latin typeface="+mn-lt"/>
              <a:ea typeface="+mn-ea"/>
              <a:cs typeface="+mn-cs"/>
            </a:rPr>
            <a:t>Information collected in this section will be used on MBLL's website. </a:t>
          </a:r>
        </a:p>
        <a:p>
          <a:endParaRPr lang="en-US" sz="500" b="1" baseline="0">
            <a:solidFill>
              <a:schemeClr val="dk1"/>
            </a:solidFill>
            <a:effectLst/>
            <a:latin typeface="+mn-lt"/>
            <a:ea typeface="+mn-ea"/>
            <a:cs typeface="+mn-cs"/>
          </a:endParaRPr>
        </a:p>
        <a:p>
          <a:pPr marL="171450" indent="-171450">
            <a:buFont typeface="Wingdings" panose="05000000000000000000" pitchFamily="2" charset="2"/>
            <a:buChar char="v"/>
          </a:pPr>
          <a:r>
            <a:rPr lang="en-US" sz="900" b="1" baseline="0"/>
            <a:t>Supplier's Website Address</a:t>
          </a:r>
          <a:r>
            <a:rPr lang="en-US" sz="900" baseline="0"/>
            <a:t> - The Internet link to the producer's website, where the product information can be found.</a:t>
          </a:r>
        </a:p>
        <a:p>
          <a:pPr marL="171450" indent="-171450">
            <a:buFont typeface="Wingdings" panose="05000000000000000000" pitchFamily="2" charset="2"/>
            <a:buChar char="v"/>
          </a:pPr>
          <a:r>
            <a:rPr lang="en-US" sz="900" b="1" baseline="0"/>
            <a:t>Tasting Notes </a:t>
          </a:r>
          <a:r>
            <a:rPr lang="en-US" sz="900" baseline="0"/>
            <a:t>- Information provided must be meaningful and useful (ex. aroma, taste identification, acidity, structure, texture, balance, etc.)</a:t>
          </a:r>
        </a:p>
        <a:p>
          <a:pPr marL="171450" indent="-171450">
            <a:buFont typeface="Wingdings" panose="05000000000000000000" pitchFamily="2" charset="2"/>
            <a:buChar char="v"/>
          </a:pPr>
          <a:r>
            <a:rPr lang="en-US" sz="900" b="1" baseline="0"/>
            <a:t>Taste Profile  </a:t>
          </a:r>
          <a:r>
            <a:rPr lang="en-US" sz="900" baseline="0"/>
            <a:t>- Select from the first drop-down menu to choose the badge that best decribes the </a:t>
          </a:r>
          <a:r>
            <a:rPr lang="en-US" sz="900" b="1" baseline="0"/>
            <a:t>product's body</a:t>
          </a:r>
          <a:r>
            <a:rPr lang="en-US" sz="900" baseline="0"/>
            <a:t>, select from the second drop-down menu to choose the badge that best decribes the </a:t>
          </a:r>
          <a:r>
            <a:rPr lang="en-US" sz="900" b="1" baseline="0"/>
            <a:t>product's dominant flavour.</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v"/>
            <a:tabLst/>
            <a:defRPr/>
          </a:pPr>
          <a:r>
            <a:rPr lang="en-US" sz="900" b="1" baseline="0">
              <a:solidFill>
                <a:schemeClr val="dk1"/>
              </a:solidFill>
              <a:effectLst/>
              <a:latin typeface="+mn-lt"/>
              <a:ea typeface="+mn-ea"/>
              <a:cs typeface="+mn-cs"/>
            </a:rPr>
            <a:t>IBU</a:t>
          </a:r>
          <a:r>
            <a:rPr lang="en-US" sz="900" baseline="0">
              <a:solidFill>
                <a:schemeClr val="dk1"/>
              </a:solidFill>
              <a:effectLst/>
              <a:latin typeface="+mn-lt"/>
              <a:ea typeface="+mn-ea"/>
              <a:cs typeface="+mn-cs"/>
            </a:rPr>
            <a:t> - Indicate the international bitterness unit of the product.</a:t>
          </a:r>
          <a:endParaRPr lang="en-US" sz="900">
            <a:effectLst/>
          </a:endParaRPr>
        </a:p>
        <a:p>
          <a:endParaRPr lang="en-US" sz="400" baseline="0"/>
        </a:p>
        <a:p>
          <a:r>
            <a:rPr lang="en-US" sz="900" b="1" i="1" baseline="0">
              <a:solidFill>
                <a:srgbClr val="7030A0"/>
              </a:solidFill>
            </a:rPr>
            <a:t>A high-resolution product image MUST accompany every application to be considered. Please provide the full label image and the bottle shot.</a:t>
          </a:r>
        </a:p>
      </xdr:txBody>
    </xdr:sp>
    <xdr:clientData/>
  </xdr:twoCellAnchor>
  <xdr:twoCellAnchor>
    <xdr:from>
      <xdr:col>35</xdr:col>
      <xdr:colOff>0</xdr:colOff>
      <xdr:row>56</xdr:row>
      <xdr:rowOff>152758</xdr:rowOff>
    </xdr:from>
    <xdr:to>
      <xdr:col>38</xdr:col>
      <xdr:colOff>898584</xdr:colOff>
      <xdr:row>88</xdr:row>
      <xdr:rowOff>35943</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16956297" y="11196366"/>
          <a:ext cx="3648254" cy="5984577"/>
        </a:xfrm>
        <a:prstGeom prst="rect">
          <a:avLst/>
        </a:prstGeom>
        <a:gradFill flip="none" rotWithShape="1">
          <a:gsLst>
            <a:gs pos="53000">
              <a:schemeClr val="accent5">
                <a:lumMod val="0"/>
                <a:lumOff val="100000"/>
              </a:schemeClr>
            </a:gs>
            <a:gs pos="26000">
              <a:schemeClr val="accent5">
                <a:lumMod val="0"/>
                <a:lumOff val="100000"/>
              </a:schemeClr>
            </a:gs>
            <a:gs pos="93000">
              <a:schemeClr val="accent5">
                <a:lumMod val="100000"/>
              </a:schemeClr>
            </a:gs>
          </a:gsLst>
          <a:path path="circle">
            <a:fillToRect l="50000" t="-80000" r="50000" b="180000"/>
          </a:path>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400" b="1" baseline="0">
            <a:solidFill>
              <a:srgbClr val="7030A0"/>
            </a:solidFill>
            <a:effectLst/>
          </a:endParaRPr>
        </a:p>
        <a:p>
          <a:pPr algn="l"/>
          <a:r>
            <a:rPr lang="en-US" sz="1300" b="1" baseline="0">
              <a:solidFill>
                <a:srgbClr val="7030A0"/>
              </a:solidFill>
              <a:effectLst/>
              <a:latin typeface="+mn-lt"/>
              <a:ea typeface="+mn-ea"/>
              <a:cs typeface="+mn-cs"/>
            </a:rPr>
            <a:t>Please choose between MBLL Distribution or Private Distribution</a:t>
          </a:r>
        </a:p>
        <a:p>
          <a:pPr algn="ctr"/>
          <a:endParaRPr lang="en-US" sz="500" b="1" baseline="0">
            <a:solidFill>
              <a:srgbClr val="7030A0"/>
            </a:solidFill>
            <a:effectLst/>
          </a:endParaRPr>
        </a:p>
        <a:p>
          <a:pPr algn="ctr"/>
          <a:r>
            <a:rPr lang="en-US" sz="1200" b="1" u="sng" baseline="0">
              <a:solidFill>
                <a:schemeClr val="accent6">
                  <a:lumMod val="75000"/>
                </a:schemeClr>
              </a:solidFill>
              <a:effectLst/>
            </a:rPr>
            <a:t>MBLL DISTRIBUTION</a:t>
          </a:r>
          <a:endParaRPr lang="en-US" sz="1200" b="1" u="sng" baseline="0">
            <a:solidFill>
              <a:schemeClr val="bg2">
                <a:lumMod val="10000"/>
              </a:schemeClr>
            </a:solidFill>
            <a:effectLst/>
          </a:endParaRPr>
        </a:p>
        <a:p>
          <a:pPr algn="l"/>
          <a:endParaRPr lang="en-US" sz="500" b="1" u="sng" baseline="0">
            <a:solidFill>
              <a:srgbClr val="002060"/>
            </a:solidFill>
            <a:effectLst/>
          </a:endParaRPr>
        </a:p>
        <a:p>
          <a:pPr marL="171450" indent="-171450" algn="l">
            <a:buFont typeface="Wingdings" panose="05000000000000000000" pitchFamily="2" charset="2"/>
            <a:buChar char="q"/>
          </a:pPr>
          <a:r>
            <a:rPr lang="en-US" sz="1200" b="1" u="none" baseline="0">
              <a:solidFill>
                <a:srgbClr val="002060"/>
              </a:solidFill>
              <a:effectLst/>
            </a:rPr>
            <a:t>PRICING DETAILS:</a:t>
          </a:r>
        </a:p>
        <a:p>
          <a:pPr algn="l"/>
          <a:r>
            <a:rPr lang="en-US" sz="1100" b="1" baseline="0">
              <a:solidFill>
                <a:sysClr val="windowText" lastClr="000000"/>
              </a:solidFill>
              <a:effectLst/>
            </a:rPr>
            <a:t>Step 1</a:t>
          </a:r>
          <a:r>
            <a:rPr lang="en-US" sz="1000" b="0" baseline="0">
              <a:solidFill>
                <a:sysClr val="windowText" lastClr="000000"/>
              </a:solidFill>
              <a:effectLst/>
            </a:rPr>
            <a:t> - P</a:t>
          </a:r>
          <a:r>
            <a:rPr lang="en-US" sz="1000" b="0" baseline="0">
              <a:solidFill>
                <a:schemeClr val="dk1"/>
              </a:solidFill>
              <a:effectLst/>
              <a:latin typeface="+mn-lt"/>
              <a:ea typeface="+mn-ea"/>
              <a:cs typeface="+mn-cs"/>
            </a:rPr>
            <a:t>lease select if </a:t>
          </a:r>
          <a:r>
            <a:rPr lang="en-US" sz="1000" b="1" baseline="0">
              <a:solidFill>
                <a:schemeClr val="dk1"/>
              </a:solidFill>
              <a:effectLst/>
              <a:latin typeface="+mn-lt"/>
              <a:ea typeface="+mn-ea"/>
              <a:cs typeface="+mn-cs"/>
            </a:rPr>
            <a:t>Firm Case Cost </a:t>
          </a:r>
          <a:r>
            <a:rPr lang="en-US" sz="1000" b="0" baseline="0">
              <a:solidFill>
                <a:schemeClr val="dk1"/>
              </a:solidFill>
              <a:effectLst/>
              <a:latin typeface="+mn-lt"/>
              <a:ea typeface="+mn-ea"/>
              <a:cs typeface="+mn-cs"/>
            </a:rPr>
            <a:t>or </a:t>
          </a:r>
          <a:r>
            <a:rPr lang="en-US" sz="1000" b="1" baseline="0">
              <a:solidFill>
                <a:schemeClr val="dk1"/>
              </a:solidFill>
              <a:effectLst/>
              <a:latin typeface="+mn-lt"/>
              <a:ea typeface="+mn-ea"/>
              <a:cs typeface="+mn-cs"/>
            </a:rPr>
            <a:t>Firm Retail.  </a:t>
          </a:r>
          <a:r>
            <a:rPr lang="en-US" sz="1000" b="0" baseline="0">
              <a:solidFill>
                <a:schemeClr val="dk1"/>
              </a:solidFill>
              <a:effectLst/>
              <a:latin typeface="+mn-lt"/>
              <a:ea typeface="+mn-ea"/>
              <a:cs typeface="+mn-cs"/>
            </a:rPr>
            <a:t>Input the value. </a:t>
          </a:r>
          <a:endParaRPr lang="en-US" sz="1000" b="1" baseline="0">
            <a:solidFill>
              <a:sysClr val="windowText" lastClr="000000"/>
            </a:solidFill>
            <a:effectLst/>
          </a:endParaRPr>
        </a:p>
        <a:p>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Select the Currency from the drop-down</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3</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Input the Microbrewery status (if applicable)</a:t>
          </a:r>
        </a:p>
        <a:p>
          <a:pPr marL="0" marR="0" lvl="0" indent="0" defTabSz="914400" eaLnBrk="1" fontAlgn="auto" latinLnBrk="0" hangingPunct="1">
            <a:lnSpc>
              <a:spcPct val="100000"/>
            </a:lnSpc>
            <a:spcBef>
              <a:spcPts val="0"/>
            </a:spcBef>
            <a:spcAft>
              <a:spcPts val="0"/>
            </a:spcAft>
            <a:buClrTx/>
            <a:buSzTx/>
            <a:buFontTx/>
            <a:buNone/>
            <a:tabLst/>
            <a:defRPr/>
          </a:pPr>
          <a:endParaRPr lang="en-US" sz="700">
            <a:effectLst/>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q"/>
            <a:tabLst/>
            <a:defRPr/>
          </a:pPr>
          <a:r>
            <a:rPr lang="en-US" sz="1200" b="1" baseline="0">
              <a:solidFill>
                <a:srgbClr val="002060"/>
              </a:solidFill>
              <a:effectLst/>
              <a:latin typeface="+mn-lt"/>
              <a:ea typeface="+mn-ea"/>
              <a:cs typeface="+mn-cs"/>
            </a:rPr>
            <a:t>SHIPPING DETAILS:</a:t>
          </a:r>
          <a:endParaRPr lang="en-US" sz="1200">
            <a:solidFill>
              <a:srgbClr val="00206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1</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Indicate where the product is located for MBLL to source</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Country of Export</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3</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the appropriate freight zone</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Step 4</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the appropriate shipping terms</a:t>
          </a:r>
        </a:p>
        <a:p>
          <a:pPr marL="0" marR="0" lvl="0" indent="0" defTabSz="914400" eaLnBrk="1" fontAlgn="auto" latinLnBrk="0" hangingPunct="1">
            <a:lnSpc>
              <a:spcPct val="100000"/>
            </a:lnSpc>
            <a:spcBef>
              <a:spcPts val="0"/>
            </a:spcBef>
            <a:spcAft>
              <a:spcPts val="0"/>
            </a:spcAft>
            <a:buClrTx/>
            <a:buSzTx/>
            <a:buFontTx/>
            <a:buNone/>
            <a:tabLst/>
            <a:defRPr/>
          </a:pPr>
          <a:endParaRPr lang="en-US" sz="5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i="1" baseline="0">
              <a:solidFill>
                <a:srgbClr val="7030A0"/>
              </a:solidFill>
              <a:effectLst/>
              <a:latin typeface="+mn-lt"/>
              <a:ea typeface="+mn-ea"/>
              <a:cs typeface="+mn-cs"/>
            </a:rPr>
            <a:t>Note: Duties will auto-populate based on the selection of Country of Export</a:t>
          </a:r>
          <a:endParaRPr lang="en-US" sz="1000" b="1" i="1">
            <a:solidFill>
              <a:srgbClr val="7030A0"/>
            </a:solidFill>
            <a:effectLst/>
          </a:endParaRPr>
        </a:p>
        <a:p>
          <a:endParaRPr lang="en-US" sz="500" b="1" i="0"/>
        </a:p>
        <a:p>
          <a:pPr marL="0" marR="0" lvl="0" indent="0" algn="ctr" defTabSz="914400" eaLnBrk="1" fontAlgn="auto" latinLnBrk="0" hangingPunct="1">
            <a:lnSpc>
              <a:spcPct val="100000"/>
            </a:lnSpc>
            <a:spcBef>
              <a:spcPts val="0"/>
            </a:spcBef>
            <a:spcAft>
              <a:spcPts val="0"/>
            </a:spcAft>
            <a:buClrTx/>
            <a:buSzTx/>
            <a:buFontTx/>
            <a:buNone/>
            <a:tabLst/>
            <a:defRPr/>
          </a:pPr>
          <a:r>
            <a:rPr lang="en-US" sz="1200" b="1" u="sng" baseline="0">
              <a:solidFill>
                <a:schemeClr val="accent6">
                  <a:lumMod val="75000"/>
                </a:schemeClr>
              </a:solidFill>
              <a:effectLst/>
              <a:latin typeface="+mn-lt"/>
              <a:ea typeface="+mn-ea"/>
              <a:cs typeface="+mn-cs"/>
            </a:rPr>
            <a:t>PRIVATE DISTRIBUTION</a:t>
          </a:r>
          <a:endParaRPr lang="en-US" sz="1200" b="1"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500" b="0" u="none">
            <a:effectLst/>
          </a:endParaRPr>
        </a:p>
        <a:p>
          <a:pPr marL="171450" indent="-171450">
            <a:buFont typeface="Wingdings" panose="05000000000000000000" pitchFamily="2" charset="2"/>
            <a:buChar char="q"/>
          </a:pPr>
          <a:r>
            <a:rPr lang="en-US" sz="1200" b="1" baseline="0">
              <a:solidFill>
                <a:srgbClr val="002060"/>
              </a:solidFill>
              <a:effectLst/>
              <a:latin typeface="+mn-lt"/>
              <a:ea typeface="+mn-ea"/>
              <a:cs typeface="+mn-cs"/>
            </a:rPr>
            <a:t>PRICING DETAILS:</a:t>
          </a:r>
          <a:endParaRPr lang="en-US" sz="1200">
            <a:solidFill>
              <a:srgbClr val="002060"/>
            </a:solidFill>
            <a:effectLst/>
          </a:endParaRPr>
        </a:p>
        <a:p>
          <a:r>
            <a:rPr lang="en-US" sz="1100" b="1" baseline="0">
              <a:solidFill>
                <a:schemeClr val="dk1"/>
              </a:solidFill>
              <a:effectLst/>
              <a:latin typeface="+mn-lt"/>
              <a:ea typeface="+mn-ea"/>
              <a:cs typeface="+mn-cs"/>
            </a:rPr>
            <a:t>Step 1</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select from drop-down (Gross Price to Brewers, Retail Price, Licensee Price)</a:t>
          </a:r>
          <a:endParaRPr lang="en-US" sz="1000">
            <a:effectLst/>
          </a:endParaRPr>
        </a:p>
        <a:p>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Select the Currency from the drop-down</a:t>
          </a:r>
          <a:endParaRPr lang="en-US" sz="1000">
            <a:effectLst/>
          </a:endParaRPr>
        </a:p>
        <a:p>
          <a:pPr eaLnBrk="1" fontAlgn="auto" latinLnBrk="0" hangingPunct="1"/>
          <a:r>
            <a:rPr lang="en-US" sz="1100" b="1" baseline="0">
              <a:solidFill>
                <a:schemeClr val="dk1"/>
              </a:solidFill>
              <a:effectLst/>
              <a:latin typeface="+mn-lt"/>
              <a:ea typeface="+mn-ea"/>
              <a:cs typeface="+mn-cs"/>
            </a:rPr>
            <a:t>Step 3</a:t>
          </a:r>
          <a:r>
            <a:rPr lang="en-US" sz="1100" b="0" baseline="0">
              <a:solidFill>
                <a:schemeClr val="dk1"/>
              </a:solidFill>
              <a:effectLst/>
              <a:latin typeface="+mn-lt"/>
              <a:ea typeface="+mn-ea"/>
              <a:cs typeface="+mn-cs"/>
            </a:rPr>
            <a:t> - Input the Microbrewery status (if applicable)</a:t>
          </a:r>
        </a:p>
        <a:p>
          <a:pPr eaLnBrk="1" fontAlgn="auto" latinLnBrk="0" hangingPunct="1"/>
          <a:endParaRPr lang="en-US" sz="700">
            <a:effectLst/>
          </a:endParaRPr>
        </a:p>
        <a:p>
          <a:pPr marL="171450" indent="-171450" eaLnBrk="1" fontAlgn="auto" latinLnBrk="0" hangingPunct="1">
            <a:buFont typeface="Wingdings" panose="05000000000000000000" pitchFamily="2" charset="2"/>
            <a:buChar char="q"/>
          </a:pPr>
          <a:r>
            <a:rPr lang="en-US" sz="1200" b="1" baseline="0">
              <a:solidFill>
                <a:srgbClr val="002060"/>
              </a:solidFill>
              <a:effectLst/>
              <a:latin typeface="+mn-lt"/>
              <a:ea typeface="+mn-ea"/>
              <a:cs typeface="+mn-cs"/>
            </a:rPr>
            <a:t>SHIPPING DETAILS:</a:t>
          </a:r>
          <a:endParaRPr lang="en-US" sz="1200">
            <a:solidFill>
              <a:srgbClr val="002060"/>
            </a:solidFill>
            <a:effectLst/>
          </a:endParaRPr>
        </a:p>
        <a:p>
          <a:pPr eaLnBrk="1" fontAlgn="auto" latinLnBrk="0" hangingPunct="1"/>
          <a:r>
            <a:rPr lang="en-US" sz="1100" b="1" baseline="0">
              <a:solidFill>
                <a:schemeClr val="dk1"/>
              </a:solidFill>
              <a:effectLst/>
              <a:latin typeface="+mn-lt"/>
              <a:ea typeface="+mn-ea"/>
              <a:cs typeface="+mn-cs"/>
            </a:rPr>
            <a:t>Step 1</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put the Private Distributor who will be distributing the product</a:t>
          </a:r>
          <a:endParaRPr lang="en-US" sz="1000">
            <a:effectLst/>
          </a:endParaRPr>
        </a:p>
        <a:p>
          <a:pPr eaLnBrk="1" fontAlgn="auto" latinLnBrk="0" hangingPunct="1"/>
          <a:r>
            <a:rPr lang="en-US" sz="1100" b="1" baseline="0">
              <a:solidFill>
                <a:schemeClr val="dk1"/>
              </a:solidFill>
              <a:effectLst/>
              <a:latin typeface="+mn-lt"/>
              <a:ea typeface="+mn-ea"/>
              <a:cs typeface="+mn-cs"/>
            </a:rPr>
            <a:t>Step 2</a:t>
          </a:r>
          <a:r>
            <a:rPr lang="en-US" sz="1100" b="0" baseline="0">
              <a:solidFill>
                <a:schemeClr val="dk1"/>
              </a:solidFill>
              <a:effectLst/>
              <a:latin typeface="+mn-lt"/>
              <a:ea typeface="+mn-ea"/>
              <a:cs typeface="+mn-cs"/>
            </a:rPr>
            <a:t> - </a:t>
          </a:r>
          <a:r>
            <a:rPr lang="en-US" sz="1000" b="0" baseline="0">
              <a:solidFill>
                <a:schemeClr val="dk1"/>
              </a:solidFill>
              <a:effectLst/>
              <a:latin typeface="+mn-lt"/>
              <a:ea typeface="+mn-ea"/>
              <a:cs typeface="+mn-cs"/>
            </a:rPr>
            <a:t>Please input Carton Multiple (if applicable)</a:t>
          </a:r>
          <a:endParaRPr lang="en-US" sz="1000">
            <a:effectLst/>
          </a:endParaRPr>
        </a:p>
        <a:p>
          <a:endParaRPr lang="en-US" sz="700" b="1" i="0"/>
        </a:p>
        <a:p>
          <a:pPr marL="171450" indent="-171450">
            <a:buFont typeface="Wingdings" panose="05000000000000000000" pitchFamily="2" charset="2"/>
            <a:buChar char="q"/>
          </a:pPr>
          <a:r>
            <a:rPr lang="en-US" sz="1200" b="1" i="0">
              <a:solidFill>
                <a:srgbClr val="002060"/>
              </a:solidFill>
            </a:rPr>
            <a:t>LIQUOR</a:t>
          </a:r>
          <a:r>
            <a:rPr lang="en-US" sz="1200" b="1" i="0" baseline="0">
              <a:solidFill>
                <a:srgbClr val="002060"/>
              </a:solidFill>
            </a:rPr>
            <a:t> MARTS PICK LIST</a:t>
          </a:r>
        </a:p>
        <a:p>
          <a:pPr marL="171450" indent="-171450">
            <a:buFont typeface="Wingdings" panose="05000000000000000000" pitchFamily="2" charset="2"/>
            <a:buChar char="§"/>
          </a:pPr>
          <a:r>
            <a:rPr lang="en-US" sz="900" b="0" i="0">
              <a:solidFill>
                <a:sysClr val="windowText" lastClr="000000"/>
              </a:solidFill>
            </a:rPr>
            <a:t>Applying for product</a:t>
          </a:r>
          <a:r>
            <a:rPr lang="en-US" sz="900" b="0" i="0" baseline="0">
              <a:solidFill>
                <a:sysClr val="windowText" lastClr="000000"/>
              </a:solidFill>
            </a:rPr>
            <a:t> listing in Liquor Marts - please answer 'Yes' or 'No'</a:t>
          </a:r>
        </a:p>
        <a:p>
          <a:pPr marL="171450" indent="-171450">
            <a:buFont typeface="Wingdings" panose="05000000000000000000" pitchFamily="2" charset="2"/>
            <a:buChar char="§"/>
          </a:pPr>
          <a:r>
            <a:rPr lang="en-US" sz="900" b="0" i="0" baseline="0">
              <a:solidFill>
                <a:sysClr val="windowText" lastClr="000000"/>
              </a:solidFill>
            </a:rPr>
            <a:t>If 'Yes' - please click the link to the 'Product Listing Information - Liquor Mart Pick List (Page 9) for additional information.</a:t>
          </a:r>
          <a:endParaRPr lang="en-US" sz="900" b="0" i="0">
            <a:solidFill>
              <a:sysClr val="windowText" lastClr="000000"/>
            </a:solidFill>
          </a:endParaRPr>
        </a:p>
      </xdr:txBody>
    </xdr:sp>
    <xdr:clientData/>
  </xdr:twoCellAnchor>
  <xdr:twoCellAnchor>
    <xdr:from>
      <xdr:col>35</xdr:col>
      <xdr:colOff>8986</xdr:colOff>
      <xdr:row>88</xdr:row>
      <xdr:rowOff>17972</xdr:rowOff>
    </xdr:from>
    <xdr:to>
      <xdr:col>39</xdr:col>
      <xdr:colOff>0</xdr:colOff>
      <xdr:row>90</xdr:row>
      <xdr:rowOff>17973</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16965283" y="17162972"/>
          <a:ext cx="3657241" cy="287548"/>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solidFill>
            </a:rPr>
            <a:t>PAYMENT</a:t>
          </a:r>
          <a:r>
            <a:rPr lang="en-US" sz="1100" b="1" baseline="0">
              <a:solidFill>
                <a:schemeClr val="bg1"/>
              </a:solidFill>
            </a:rPr>
            <a:t> DETAILS:</a:t>
          </a:r>
          <a:endParaRPr lang="en-US" sz="1100" b="1">
            <a:solidFill>
              <a:schemeClr val="bg1"/>
            </a:solidFill>
          </a:endParaRPr>
        </a:p>
      </xdr:txBody>
    </xdr:sp>
    <xdr:clientData/>
  </xdr:twoCellAnchor>
  <xdr:twoCellAnchor>
    <xdr:from>
      <xdr:col>35</xdr:col>
      <xdr:colOff>8986</xdr:colOff>
      <xdr:row>90</xdr:row>
      <xdr:rowOff>17975</xdr:rowOff>
    </xdr:from>
    <xdr:to>
      <xdr:col>39</xdr:col>
      <xdr:colOff>0</xdr:colOff>
      <xdr:row>95</xdr:row>
      <xdr:rowOff>89860</xdr:rowOff>
    </xdr:to>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16965283" y="17450522"/>
          <a:ext cx="3657241" cy="97047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gn="l">
            <a:buFont typeface="Wingdings" panose="05000000000000000000" pitchFamily="2" charset="2"/>
            <a:buChar char="§"/>
          </a:pPr>
          <a:r>
            <a:rPr lang="en-US" sz="900" b="0" baseline="0">
              <a:solidFill>
                <a:schemeClr val="dk1"/>
              </a:solidFill>
              <a:effectLst/>
              <a:latin typeface="+mn-lt"/>
              <a:ea typeface="+mn-ea"/>
              <a:cs typeface="+mn-cs"/>
            </a:rPr>
            <a:t>Indicate whom MBLL is to make payment. (select from drop-down)</a:t>
          </a:r>
        </a:p>
        <a:p>
          <a:pPr marL="0" indent="0" algn="l">
            <a:buFont typeface="Wingdings" panose="05000000000000000000" pitchFamily="2" charset="2"/>
            <a:buNone/>
          </a:pPr>
          <a:r>
            <a:rPr lang="en-US" sz="900" b="0" baseline="0">
              <a:solidFill>
                <a:schemeClr val="dk1"/>
              </a:solidFill>
              <a:effectLst/>
              <a:latin typeface="+mn-lt"/>
              <a:ea typeface="+mn-ea"/>
              <a:cs typeface="+mn-cs"/>
            </a:rPr>
            <a:t>       *A Supplier Information Form must be on file.</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Payee/Supplier number (if known)</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the Payee Name</a:t>
          </a:r>
          <a:endParaRPr lang="en-US" sz="900">
            <a:effectLst/>
          </a:endParaRP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the Payee address</a:t>
          </a:r>
          <a:endParaRPr lang="en-US" sz="900">
            <a:effectLst/>
          </a:endParaRP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0" baseline="0">
              <a:solidFill>
                <a:schemeClr val="dk1"/>
              </a:solidFill>
              <a:effectLst/>
              <a:latin typeface="+mn-lt"/>
              <a:ea typeface="+mn-ea"/>
              <a:cs typeface="+mn-cs"/>
            </a:rPr>
            <a:t>Indicate the City/Country of the Payee</a:t>
          </a:r>
          <a:endParaRPr lang="en-US" sz="9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900">
            <a:effectLst/>
          </a:endParaRPr>
        </a:p>
        <a:p>
          <a:pPr algn="l"/>
          <a:endParaRPr lang="en-US" sz="900" b="1">
            <a:solidFill>
              <a:sysClr val="windowText" lastClr="000000"/>
            </a:solidFill>
          </a:endParaRPr>
        </a:p>
      </xdr:txBody>
    </xdr:sp>
    <xdr:clientData/>
  </xdr:twoCellAnchor>
  <xdr:twoCellAnchor>
    <xdr:from>
      <xdr:col>35</xdr:col>
      <xdr:colOff>9525</xdr:colOff>
      <xdr:row>107</xdr:row>
      <xdr:rowOff>53915</xdr:rowOff>
    </xdr:from>
    <xdr:to>
      <xdr:col>39</xdr:col>
      <xdr:colOff>0</xdr:colOff>
      <xdr:row>108</xdr:row>
      <xdr:rowOff>118793</xdr:rowOff>
    </xdr:to>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9363794" y="20721368"/>
          <a:ext cx="3656701" cy="253581"/>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solidFill>
            </a:rPr>
            <a:t>CRAFT STYLE BEER CRITERIA:</a:t>
          </a:r>
        </a:p>
      </xdr:txBody>
    </xdr:sp>
    <xdr:clientData/>
  </xdr:twoCellAnchor>
  <xdr:twoCellAnchor>
    <xdr:from>
      <xdr:col>7</xdr:col>
      <xdr:colOff>44929</xdr:colOff>
      <xdr:row>108</xdr:row>
      <xdr:rowOff>116817</xdr:rowOff>
    </xdr:from>
    <xdr:to>
      <xdr:col>39</xdr:col>
      <xdr:colOff>0</xdr:colOff>
      <xdr:row>122</xdr:row>
      <xdr:rowOff>143774</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9345283" y="20972973"/>
          <a:ext cx="3675212" cy="266879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buFont typeface="Wingdings" panose="05000000000000000000" pitchFamily="2" charset="2"/>
            <a:buNone/>
          </a:pPr>
          <a:r>
            <a:rPr lang="en-US" sz="900" b="0" baseline="0">
              <a:solidFill>
                <a:schemeClr val="dk1"/>
              </a:solidFill>
              <a:effectLst/>
              <a:latin typeface="+mn-lt"/>
              <a:ea typeface="+mn-ea"/>
              <a:cs typeface="+mn-cs"/>
            </a:rPr>
            <a:t>“Craft Style Beer” is defined by brewing methods and flavouring ingredients.  Please note, all information received in the methods described below will be kept confidential and will only be used by MBLL for retail purposes and analytics. </a:t>
          </a:r>
        </a:p>
        <a:p>
          <a:pPr marL="0" indent="0" algn="l">
            <a:buFont typeface="Wingdings" panose="05000000000000000000" pitchFamily="2" charset="2"/>
            <a:buNone/>
          </a:pPr>
          <a:endParaRPr lang="en-US" sz="500" b="0" baseline="0">
            <a:solidFill>
              <a:schemeClr val="dk1"/>
            </a:solidFill>
            <a:effectLst/>
            <a:latin typeface="+mn-lt"/>
            <a:ea typeface="+mn-ea"/>
            <a:cs typeface="+mn-cs"/>
          </a:endParaRPr>
        </a:p>
        <a:p>
          <a:pPr marL="0" indent="0" algn="l">
            <a:buFont typeface="Wingdings" panose="05000000000000000000" pitchFamily="2" charset="2"/>
            <a:buNone/>
          </a:pPr>
          <a:r>
            <a:rPr lang="en-US" sz="900" b="1" baseline="0">
              <a:solidFill>
                <a:schemeClr val="dk1"/>
              </a:solidFill>
              <a:effectLst/>
              <a:latin typeface="+mn-lt"/>
              <a:ea typeface="+mn-ea"/>
              <a:cs typeface="+mn-cs"/>
            </a:rPr>
            <a:t>Please note if a section is left blank on this section, it will be scored </a:t>
          </a:r>
          <a:r>
            <a:rPr lang="en-US" sz="900" b="1" u="sng" baseline="0">
              <a:solidFill>
                <a:schemeClr val="dk1"/>
              </a:solidFill>
              <a:effectLst/>
              <a:latin typeface="+mn-lt"/>
              <a:ea typeface="+mn-ea"/>
              <a:cs typeface="+mn-cs"/>
            </a:rPr>
            <a:t>zero:</a:t>
          </a:r>
        </a:p>
        <a:p>
          <a:pPr marL="0" indent="0" algn="l">
            <a:buFont typeface="Wingdings" panose="05000000000000000000" pitchFamily="2" charset="2"/>
            <a:buNone/>
          </a:pPr>
          <a:endParaRPr lang="en-US" sz="500" b="0" u="none" baseline="0">
            <a:solidFill>
              <a:schemeClr val="dk1"/>
            </a:solidFill>
            <a:effectLst/>
            <a:latin typeface="+mn-lt"/>
            <a:ea typeface="+mn-ea"/>
            <a:cs typeface="+mn-cs"/>
          </a:endParaRPr>
        </a:p>
        <a:p>
          <a:pPr marL="171450" indent="-171450" algn="l">
            <a:buFont typeface="Wingdings" panose="05000000000000000000" pitchFamily="2" charset="2"/>
            <a:buChar char="§"/>
          </a:pPr>
          <a:r>
            <a:rPr lang="en-US" sz="900" b="1">
              <a:effectLst/>
            </a:rPr>
            <a:t>High Gravity </a:t>
          </a:r>
          <a:r>
            <a:rPr lang="en-US" sz="900" b="0">
              <a:effectLst/>
            </a:rPr>
            <a:t>- Indicate if product is a fully fermented beer which has had its alcoholic strength lowered significantly by dilution with water.  An example would be a lager which is fermented to an alcohol strength of 10% abv but is reduced with water to 5% abv just prior to packaging.</a:t>
          </a:r>
        </a:p>
        <a:p>
          <a:pPr marL="171450" indent="-171450" algn="l">
            <a:buFont typeface="Wingdings" panose="05000000000000000000" pitchFamily="2" charset="2"/>
            <a:buChar char="§"/>
          </a:pPr>
          <a:r>
            <a:rPr lang="en-US" sz="900" b="1">
              <a:effectLst/>
            </a:rPr>
            <a:t>Batch Size </a:t>
          </a:r>
          <a:r>
            <a:rPr lang="en-US" sz="900" b="0">
              <a:effectLst/>
            </a:rPr>
            <a:t>- select corresponding batch size from list</a:t>
          </a:r>
        </a:p>
        <a:p>
          <a:pPr marL="171450" indent="-171450" algn="l">
            <a:buFont typeface="Wingdings" panose="05000000000000000000" pitchFamily="2" charset="2"/>
            <a:buChar char="§"/>
          </a:pPr>
          <a:r>
            <a:rPr lang="en-US" sz="900" b="1">
              <a:effectLst/>
            </a:rPr>
            <a:t>Grain</a:t>
          </a:r>
          <a:r>
            <a:rPr lang="en-US" sz="900" b="0">
              <a:effectLst/>
            </a:rPr>
            <a:t> - Check those which apply.  If left blank, section will be scored zero. (note that "All-grain" is wort made from malted grains and water without the use of extracts.)</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1">
              <a:effectLst/>
            </a:rPr>
            <a:t>Sugaring Adjuncts </a:t>
          </a:r>
          <a:r>
            <a:rPr lang="en-US" sz="900">
              <a:effectLst/>
            </a:rPr>
            <a:t>- Check those which apply.  </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1">
              <a:solidFill>
                <a:sysClr val="windowText" lastClr="000000"/>
              </a:solidFill>
            </a:rPr>
            <a:t>Hops - </a:t>
          </a:r>
          <a:r>
            <a:rPr lang="en-US" sz="900" b="0">
              <a:solidFill>
                <a:sysClr val="windowText" lastClr="000000"/>
              </a:solidFill>
            </a:rPr>
            <a:t>Check those which apply</a:t>
          </a:r>
        </a:p>
        <a:p>
          <a:pPr marL="171450" marR="0" lvl="0" indent="-171450" algn="l"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900" b="1">
              <a:solidFill>
                <a:sysClr val="windowText" lastClr="000000"/>
              </a:solidFill>
            </a:rPr>
            <a:t>Flavouring</a:t>
          </a:r>
          <a:r>
            <a:rPr lang="en-US" sz="900" b="0">
              <a:solidFill>
                <a:sysClr val="windowText" lastClr="000000"/>
              </a:solidFill>
            </a:rPr>
            <a:t> - Check those which apply</a:t>
          </a:r>
        </a:p>
      </xdr:txBody>
    </xdr:sp>
    <xdr:clientData/>
  </xdr:twoCellAnchor>
  <xdr:twoCellAnchor>
    <xdr:from>
      <xdr:col>35</xdr:col>
      <xdr:colOff>8986</xdr:colOff>
      <xdr:row>101</xdr:row>
      <xdr:rowOff>143773</xdr:rowOff>
    </xdr:from>
    <xdr:to>
      <xdr:col>39</xdr:col>
      <xdr:colOff>0</xdr:colOff>
      <xdr:row>103</xdr:row>
      <xdr:rowOff>17970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9363255" y="19679009"/>
          <a:ext cx="3657240" cy="251603"/>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solidFill>
            </a:rPr>
            <a:t>SALES/MARKETING</a:t>
          </a:r>
          <a:r>
            <a:rPr lang="en-US" sz="1100" b="1" baseline="0">
              <a:solidFill>
                <a:schemeClr val="bg1"/>
              </a:solidFill>
            </a:rPr>
            <a:t> DETAILS:</a:t>
          </a:r>
          <a:endParaRPr lang="en-US" sz="1100" b="1">
            <a:solidFill>
              <a:schemeClr val="bg1"/>
            </a:solidFill>
          </a:endParaRPr>
        </a:p>
      </xdr:txBody>
    </xdr:sp>
    <xdr:clientData/>
  </xdr:twoCellAnchor>
  <xdr:twoCellAnchor>
    <xdr:from>
      <xdr:col>7</xdr:col>
      <xdr:colOff>44929</xdr:colOff>
      <xdr:row>103</xdr:row>
      <xdr:rowOff>17969</xdr:rowOff>
    </xdr:from>
    <xdr:to>
      <xdr:col>39</xdr:col>
      <xdr:colOff>0</xdr:colOff>
      <xdr:row>107</xdr:row>
      <xdr:rowOff>44927</xdr:rowOff>
    </xdr:to>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9345283" y="19930611"/>
          <a:ext cx="3675212" cy="78176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lgn="l">
            <a:buFont typeface="Arial" panose="020B0604020202020204" pitchFamily="34" charset="0"/>
            <a:buChar char="•"/>
          </a:pPr>
          <a:r>
            <a:rPr lang="en-US" sz="900" b="0">
              <a:solidFill>
                <a:sysClr val="windowText" lastClr="000000"/>
              </a:solidFill>
            </a:rPr>
            <a:t>Indicate projected 9L case sales in 12 months, and the total planned Marketing spend for 12 months. (Refer to Marketing Manual at www.mbllpartners.ca for programming information)</a:t>
          </a:r>
        </a:p>
        <a:p>
          <a:pPr algn="l"/>
          <a:endParaRPr lang="en-US" sz="500" b="0">
            <a:solidFill>
              <a:sysClr val="windowText" lastClr="000000"/>
            </a:solidFill>
          </a:endParaRPr>
        </a:p>
        <a:p>
          <a:pPr marL="171450" indent="-171450" algn="l">
            <a:buFont typeface="Arial" panose="020B0604020202020204" pitchFamily="34" charset="0"/>
            <a:buChar char="•"/>
          </a:pPr>
          <a:r>
            <a:rPr lang="en-US" sz="900" b="0">
              <a:solidFill>
                <a:sysClr val="windowText" lastClr="000000"/>
              </a:solidFill>
            </a:rPr>
            <a:t>Any additional comments may be added in this section.</a:t>
          </a:r>
        </a:p>
      </xdr:txBody>
    </xdr:sp>
    <xdr:clientData/>
  </xdr:twoCellAnchor>
  <xdr:twoCellAnchor>
    <xdr:from>
      <xdr:col>34</xdr:col>
      <xdr:colOff>341462</xdr:colOff>
      <xdr:row>54</xdr:row>
      <xdr:rowOff>89859</xdr:rowOff>
    </xdr:from>
    <xdr:to>
      <xdr:col>39</xdr:col>
      <xdr:colOff>0</xdr:colOff>
      <xdr:row>56</xdr:row>
      <xdr:rowOff>143774</xdr:rowOff>
    </xdr:to>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16947311" y="10747076"/>
          <a:ext cx="3675213" cy="440306"/>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002060"/>
              </a:solidFill>
            </a:rPr>
            <a:t>IMPORTANT:</a:t>
          </a:r>
          <a:r>
            <a:rPr lang="en-US" sz="1100" b="1" baseline="0">
              <a:solidFill>
                <a:srgbClr val="002060"/>
              </a:solidFill>
            </a:rPr>
            <a:t> Appropriate Tabs will only appear after the selection.</a:t>
          </a:r>
        </a:p>
        <a:p>
          <a:endParaRPr lang="en-US" sz="1100" b="1" baseline="0">
            <a:solidFill>
              <a:schemeClr val="bg1"/>
            </a:solidFill>
          </a:endParaRPr>
        </a:p>
        <a:p>
          <a:endParaRPr lang="en-US" sz="1100" b="1">
            <a:solidFill>
              <a:schemeClr val="bg1"/>
            </a:solidFill>
          </a:endParaRPr>
        </a:p>
      </xdr:txBody>
    </xdr:sp>
    <xdr:clientData/>
  </xdr:twoCellAnchor>
  <xdr:twoCellAnchor>
    <xdr:from>
      <xdr:col>35</xdr:col>
      <xdr:colOff>8986</xdr:colOff>
      <xdr:row>95</xdr:row>
      <xdr:rowOff>89858</xdr:rowOff>
    </xdr:from>
    <xdr:to>
      <xdr:col>39</xdr:col>
      <xdr:colOff>0</xdr:colOff>
      <xdr:row>96</xdr:row>
      <xdr:rowOff>134788</xdr:rowOff>
    </xdr:to>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9363255" y="18420990"/>
          <a:ext cx="3657240" cy="296534"/>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solidFill>
            </a:rPr>
            <a:t>AGENT</a:t>
          </a:r>
          <a:r>
            <a:rPr lang="en-US" sz="1100" b="1" baseline="0">
              <a:solidFill>
                <a:schemeClr val="bg1"/>
              </a:solidFill>
            </a:rPr>
            <a:t> DETAILS:</a:t>
          </a:r>
          <a:endParaRPr lang="en-US" sz="1100" b="1">
            <a:solidFill>
              <a:schemeClr val="bg1"/>
            </a:solidFill>
          </a:endParaRPr>
        </a:p>
      </xdr:txBody>
    </xdr:sp>
    <xdr:clientData/>
  </xdr:twoCellAnchor>
  <xdr:twoCellAnchor>
    <xdr:from>
      <xdr:col>7</xdr:col>
      <xdr:colOff>44929</xdr:colOff>
      <xdr:row>96</xdr:row>
      <xdr:rowOff>114577</xdr:rowOff>
    </xdr:from>
    <xdr:to>
      <xdr:col>39</xdr:col>
      <xdr:colOff>0</xdr:colOff>
      <xdr:row>101</xdr:row>
      <xdr:rowOff>143773</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9345283" y="18697313"/>
          <a:ext cx="3675212" cy="98169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gn="l">
            <a:buFont typeface="Arial" panose="020B0604020202020204" pitchFamily="34" charset="0"/>
            <a:buChar char="•"/>
          </a:pPr>
          <a:r>
            <a:rPr lang="en-US" sz="900" b="0">
              <a:solidFill>
                <a:sysClr val="windowText" lastClr="000000"/>
              </a:solidFill>
            </a:rPr>
            <a:t>A letter of representation is required, if not on file. Local representation is required for General List products.</a:t>
          </a:r>
        </a:p>
        <a:p>
          <a:pPr marL="171450" indent="-171450" algn="l">
            <a:buFont typeface="Arial" panose="020B0604020202020204" pitchFamily="34" charset="0"/>
            <a:buChar char="•"/>
          </a:pPr>
          <a:r>
            <a:rPr lang="en-US" sz="900" b="0">
              <a:solidFill>
                <a:sysClr val="windowText" lastClr="000000"/>
              </a:solidFill>
            </a:rPr>
            <a:t>Company - Indicate the name of the Agency Company</a:t>
          </a:r>
        </a:p>
        <a:p>
          <a:pPr marL="171450" indent="-171450" algn="l">
            <a:buFont typeface="Arial" panose="020B0604020202020204" pitchFamily="34" charset="0"/>
            <a:buChar char="•"/>
          </a:pPr>
          <a:r>
            <a:rPr lang="en-US" sz="900" b="0">
              <a:solidFill>
                <a:sysClr val="windowText" lastClr="000000"/>
              </a:solidFill>
            </a:rPr>
            <a:t>Contact Person - Name of local agent.</a:t>
          </a:r>
        </a:p>
        <a:p>
          <a:pPr marL="171450" indent="-171450" algn="l">
            <a:buFont typeface="Arial" panose="020B0604020202020204" pitchFamily="34" charset="0"/>
            <a:buChar char="•"/>
          </a:pPr>
          <a:r>
            <a:rPr lang="en-US" sz="900" b="0">
              <a:solidFill>
                <a:sysClr val="windowText" lastClr="000000"/>
              </a:solidFill>
            </a:rPr>
            <a:t>Phone Number - Phone number of local agent.</a:t>
          </a:r>
        </a:p>
        <a:p>
          <a:pPr marL="171450" indent="-171450" algn="l">
            <a:buFont typeface="Arial" panose="020B0604020202020204" pitchFamily="34" charset="0"/>
            <a:buChar char="•"/>
          </a:pPr>
          <a:r>
            <a:rPr lang="en-US" sz="900" b="0">
              <a:solidFill>
                <a:sysClr val="windowText" lastClr="000000"/>
              </a:solidFill>
            </a:rPr>
            <a:t>E-mail Address - E-mail address of local agent.</a:t>
          </a:r>
        </a:p>
        <a:p>
          <a:pPr marL="171450" indent="-171450" algn="l">
            <a:buFont typeface="Arial" panose="020B0604020202020204" pitchFamily="34" charset="0"/>
            <a:buChar char="•"/>
          </a:pPr>
          <a:endParaRPr lang="en-US" sz="900" b="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bllpartners.ca/sites/mbll_b2b/files/pdf_pamphlets/Wine%20&amp;%20Spirit%20Form%20-%202019-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jocelyn_santiago_mbll_ca/Documents/Desktop/Application%20Forms/Product%20Listing%20-%20Privately%20Distributed%20Beer%20Application%20Form%202021-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mbllpartners.ca/Users/JOCELYN/AppData/Local/Packages/microsoft.windowscommunicationsapps_8wekyb3d8bbwe/LocalState/Files/S0/25295/Growler%20Program%20Application%20201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Data Validation"/>
      <sheetName val="Trial Pricing Calculator "/>
      <sheetName val="Calculations"/>
      <sheetName val="Spirit Min. Markup"/>
      <sheetName val="Wine Min. Markup"/>
      <sheetName val="SRP"/>
      <sheetName val="Category Codes"/>
      <sheetName val="Wine &amp; Spirit Form - 2019-03"/>
    </sheetNames>
    <sheetDataSet>
      <sheetData sheetId="0" refreshError="1"/>
      <sheetData sheetId="1">
        <row r="2">
          <cell r="AO2" t="str">
            <v>MBLL consolidator picks up at the supplier's warehouse</v>
          </cell>
          <cell r="AQ2" t="str">
            <v>Quebec Zone 1 - Montreal/Pointe Claire</v>
          </cell>
          <cell r="AS2" t="str">
            <v>Argentina</v>
          </cell>
        </row>
        <row r="3">
          <cell r="AO3" t="str">
            <v>Supplier delivers to MBLL consolidator warehouse</v>
          </cell>
          <cell r="AQ3" t="str">
            <v>Quebec Zone 2 - Montreal/Wine Totes</v>
          </cell>
          <cell r="AS3" t="str">
            <v>Australia (FCA &amp; FOB)</v>
          </cell>
        </row>
        <row r="4">
          <cell r="AO4" t="str">
            <v>FOB MBLL Warehouse, Winnipeg, MB</v>
          </cell>
          <cell r="AQ4" t="str">
            <v>Quebec Zone 3 - SAQ &amp; Misc.</v>
          </cell>
          <cell r="AS4" t="str">
            <v>Australia (Exworks)</v>
          </cell>
        </row>
        <row r="5">
          <cell r="AQ5" t="str">
            <v>Quebec Zone 4 - Valleyfield</v>
          </cell>
          <cell r="AS5" t="str">
            <v>Austria</v>
          </cell>
        </row>
        <row r="6">
          <cell r="AQ6" t="str">
            <v>Ontario Zone 1 - Brampton-Bacardi</v>
          </cell>
          <cell r="AS6" t="str">
            <v>Belgium</v>
          </cell>
        </row>
        <row r="7">
          <cell r="AQ7" t="str">
            <v>Ontario Zone 2 - Hamilton/Niagara</v>
          </cell>
          <cell r="AS7" t="str">
            <v xml:space="preserve">Chile </v>
          </cell>
        </row>
        <row r="8">
          <cell r="AQ8" t="str">
            <v>Ontario Zone 3 - Toronto/Mississauga - Constellation</v>
          </cell>
          <cell r="AS8" t="str">
            <v>Czech Republic</v>
          </cell>
        </row>
        <row r="9">
          <cell r="AQ9" t="str">
            <v>Ontario Zone 4 - Windsor/Walkerville, Corby</v>
          </cell>
          <cell r="AS9" t="str">
            <v>Denmark</v>
          </cell>
        </row>
        <row r="10">
          <cell r="AQ10" t="str">
            <v>Ontario Zone 5 - Winona/Grimsby</v>
          </cell>
          <cell r="AS10" t="str">
            <v>France</v>
          </cell>
        </row>
        <row r="11">
          <cell r="AQ11" t="str">
            <v>Ontario Zone 6 - Ontario Misc.</v>
          </cell>
          <cell r="AS11" t="str">
            <v>Germany (FCA,FOB)</v>
          </cell>
        </row>
        <row r="12">
          <cell r="AQ12" t="str">
            <v>Alberta Zone 1 - St. Albert/Edmonton</v>
          </cell>
          <cell r="AS12" t="str">
            <v>Germany (Exworks)</v>
          </cell>
        </row>
        <row r="13">
          <cell r="AQ13" t="str">
            <v>Alberta Zone 2 - Calgary</v>
          </cell>
          <cell r="AS13" t="str">
            <v>Greece</v>
          </cell>
        </row>
        <row r="14">
          <cell r="AQ14" t="str">
            <v>Alberta Zone 3 - Lethbridge</v>
          </cell>
          <cell r="AS14" t="str">
            <v>Hungary</v>
          </cell>
        </row>
        <row r="15">
          <cell r="AQ15" t="str">
            <v>B.C. Zone 1 - B.C Misc.</v>
          </cell>
          <cell r="AS15" t="str">
            <v>Ireland</v>
          </cell>
        </row>
        <row r="16">
          <cell r="AQ16" t="str">
            <v>B.C. Zone 2 - Oliver-Constellation</v>
          </cell>
          <cell r="AS16" t="str">
            <v>Italy</v>
          </cell>
        </row>
        <row r="17">
          <cell r="AQ17" t="str">
            <v>B.C. Zone 3 - Vancouver/BCLDB, Misc.</v>
          </cell>
          <cell r="AS17" t="str">
            <v>Jamaica (FOB)</v>
          </cell>
        </row>
        <row r="18">
          <cell r="AQ18" t="str">
            <v>B.C. Zone 4 - Vancouver-Mark Anthony</v>
          </cell>
          <cell r="AS18" t="str">
            <v>Jamaica (Exworks)</v>
          </cell>
        </row>
        <row r="19">
          <cell r="AQ19" t="str">
            <v>B.C. Zone 5 - Hillebrand Westlink</v>
          </cell>
          <cell r="AS19" t="str">
            <v>Netherlands</v>
          </cell>
        </row>
        <row r="20">
          <cell r="AQ20" t="str">
            <v>Atlantic Zone 1 - Atlantic Provinces</v>
          </cell>
          <cell r="AS20" t="str">
            <v>New Zealand</v>
          </cell>
        </row>
        <row r="21">
          <cell r="AQ21" t="str">
            <v>Manitoba Zone 1 - WETT Sales Warehouse</v>
          </cell>
          <cell r="AS21" t="str">
            <v>Poland</v>
          </cell>
        </row>
        <row r="22">
          <cell r="AQ22" t="str">
            <v>*No Freight</v>
          </cell>
          <cell r="AS22" t="str">
            <v>Portugal (FOB,FCA)</v>
          </cell>
        </row>
        <row r="23">
          <cell r="AS23" t="str">
            <v>Portugal (Exworks)</v>
          </cell>
        </row>
        <row r="24">
          <cell r="AS24" t="str">
            <v>South Africa</v>
          </cell>
        </row>
        <row r="25">
          <cell r="AS25" t="str">
            <v>Spain (FOB, FCA)</v>
          </cell>
        </row>
        <row r="26">
          <cell r="AS26" t="str">
            <v>Spain (Exworks)</v>
          </cell>
        </row>
        <row r="27">
          <cell r="AS27" t="str">
            <v>Sweden (FOB)</v>
          </cell>
        </row>
        <row r="28">
          <cell r="AS28" t="str">
            <v>Sweden (Exworks)</v>
          </cell>
        </row>
        <row r="29">
          <cell r="AS29" t="str">
            <v>United Kingdom (FCA, FOB)</v>
          </cell>
        </row>
        <row r="30">
          <cell r="AS30" t="str">
            <v>United Kingdom (Exworks)</v>
          </cell>
        </row>
        <row r="31">
          <cell r="AS31" t="str">
            <v>Uruguay</v>
          </cell>
        </row>
        <row r="32">
          <cell r="AS32" t="str">
            <v>*No Freight</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idation"/>
    </sheetNames>
    <sheetDataSet>
      <sheetData sheetId="0"/>
      <sheetData sheetId="1">
        <row r="2">
          <cell r="K2" t="str">
            <v>Yes</v>
          </cell>
        </row>
        <row r="3">
          <cell r="K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idation"/>
      <sheetName val="Sheet2"/>
      <sheetName val="Sheet3"/>
    </sheetNames>
    <sheetDataSet>
      <sheetData sheetId="0"/>
      <sheetData sheetId="1">
        <row r="2">
          <cell r="Q2" t="str">
            <v>Alabama</v>
          </cell>
        </row>
        <row r="3">
          <cell r="Q3" t="str">
            <v>Arkansas</v>
          </cell>
        </row>
        <row r="4">
          <cell r="Q4" t="str">
            <v>Arizona</v>
          </cell>
        </row>
        <row r="5">
          <cell r="Q5" t="str">
            <v>California</v>
          </cell>
        </row>
        <row r="6">
          <cell r="Q6" t="str">
            <v>Colorado</v>
          </cell>
        </row>
        <row r="7">
          <cell r="Q7" t="str">
            <v>Conneticut</v>
          </cell>
        </row>
        <row r="8">
          <cell r="Q8" t="str">
            <v>Delaware</v>
          </cell>
        </row>
        <row r="9">
          <cell r="Q9" t="str">
            <v>Florida</v>
          </cell>
        </row>
        <row r="10">
          <cell r="Q10" t="str">
            <v>Hawaii</v>
          </cell>
        </row>
        <row r="11">
          <cell r="Q11" t="str">
            <v>Iowa</v>
          </cell>
        </row>
        <row r="12">
          <cell r="Q12" t="str">
            <v>Idaho</v>
          </cell>
        </row>
        <row r="13">
          <cell r="Q13" t="str">
            <v>Illinois</v>
          </cell>
        </row>
        <row r="14">
          <cell r="Q14" t="str">
            <v>Indiana</v>
          </cell>
        </row>
        <row r="15">
          <cell r="Q15" t="str">
            <v>Kansas</v>
          </cell>
        </row>
        <row r="16">
          <cell r="Q16" t="str">
            <v>Kentucky</v>
          </cell>
        </row>
        <row r="17">
          <cell r="Q17" t="str">
            <v>Louisiana</v>
          </cell>
        </row>
        <row r="18">
          <cell r="Q18" t="str">
            <v>Massachusetts</v>
          </cell>
        </row>
        <row r="19">
          <cell r="Q19" t="str">
            <v>Maryland</v>
          </cell>
        </row>
        <row r="20">
          <cell r="Q20" t="str">
            <v>Maine</v>
          </cell>
        </row>
        <row r="21">
          <cell r="Q21" t="str">
            <v>Michigan</v>
          </cell>
        </row>
        <row r="22">
          <cell r="Q22" t="str">
            <v>Minnesota</v>
          </cell>
        </row>
        <row r="23">
          <cell r="Q23" t="str">
            <v>Missouri</v>
          </cell>
        </row>
        <row r="24">
          <cell r="Q24" t="str">
            <v>Montana</v>
          </cell>
        </row>
        <row r="25">
          <cell r="Q25" t="str">
            <v>North Carolina</v>
          </cell>
        </row>
        <row r="26">
          <cell r="Q26" t="str">
            <v>North Dakota</v>
          </cell>
        </row>
        <row r="27">
          <cell r="Q27" t="str">
            <v>New Hampshire</v>
          </cell>
        </row>
        <row r="28">
          <cell r="Q28" t="str">
            <v>New Jersey</v>
          </cell>
        </row>
        <row r="29">
          <cell r="Q29" t="str">
            <v>Nevada</v>
          </cell>
        </row>
        <row r="30">
          <cell r="Q30" t="str">
            <v>New York</v>
          </cell>
        </row>
        <row r="31">
          <cell r="Q31" t="str">
            <v>Ohio</v>
          </cell>
        </row>
        <row r="32">
          <cell r="Q32" t="str">
            <v>Oklahoma</v>
          </cell>
        </row>
        <row r="33">
          <cell r="Q33" t="str">
            <v>Oregon</v>
          </cell>
        </row>
        <row r="34">
          <cell r="Q34" t="str">
            <v>Pennsylvania</v>
          </cell>
        </row>
        <row r="35">
          <cell r="Q35" t="str">
            <v>South Carolina</v>
          </cell>
        </row>
        <row r="36">
          <cell r="Q36" t="str">
            <v>Tennessee</v>
          </cell>
        </row>
        <row r="37">
          <cell r="Q37" t="str">
            <v>Texas</v>
          </cell>
        </row>
        <row r="38">
          <cell r="Q38" t="str">
            <v>Utah</v>
          </cell>
        </row>
        <row r="39">
          <cell r="Q39" t="str">
            <v>Vermont</v>
          </cell>
        </row>
        <row r="40">
          <cell r="Q40" t="str">
            <v>Washington State</v>
          </cell>
        </row>
        <row r="41">
          <cell r="Q41" t="str">
            <v>Wisconsin</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5" displayName="Table5" ref="X1:Z9" totalsRowShown="0" headerRowCellStyle="Normal 10" dataCellStyle="Normal 10">
  <autoFilter ref="X1:Z9" xr:uid="{00000000-0009-0000-0100-000001000000}"/>
  <tableColumns count="3">
    <tableColumn id="1" xr3:uid="{00000000-0010-0000-0000-000001000000}" name="Shippers Currency" dataCellStyle="Normal 10"/>
    <tableColumn id="2" xr3:uid="{00000000-0010-0000-0000-000002000000}" name="Image Attached" dataCellStyle="Normal 10"/>
    <tableColumn id="3" xr3:uid="{00000000-0010-0000-0000-000003000000}" name="Complete Application" dataCellStyle="Normal 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A66EF90-5732-4F54-80A3-2BCA59AA2C51}" name="Table6" displayName="Table6" ref="A1:W149" totalsRowShown="0" headerRowCellStyle="Normal 10" dataCellStyle="Normal 10">
  <autoFilter ref="A1:W149" xr:uid="{51CF101B-E9C1-45FE-832B-ADC515BC44B8}"/>
  <tableColumns count="23">
    <tableColumn id="1" xr3:uid="{4CF4EE21-C7FE-48AB-AC31-DDCE24790F36}" name="Type" dataCellStyle="Normal 10"/>
    <tableColumn id="2" xr3:uid="{10D1434A-32FB-4747-9DAA-F2396EC1E9F8}" name="Subtype" dataCellStyle="Normal 10"/>
    <tableColumn id="3" xr3:uid="{EDF4AACE-45F4-4C41-AF2E-5A1714B15487}" name="Container Type" dataCellStyle="Normal 10"/>
    <tableColumn id="4" xr3:uid="{A2A7D394-1737-4DFC-8864-A805E3B781B0}" name="Package Material" dataCellStyle="Normal 10"/>
    <tableColumn id="5" xr3:uid="{8CC844CA-4F14-4D5A-9875-4E0A832D36CE}" name="SingleMulti" dataCellStyle="Normal 10"/>
    <tableColumn id="6" xr3:uid="{C601CE61-99BE-46A2-84D5-B2E74205A3FC}" name="Closure Type" dataCellStyle="Normal 10"/>
    <tableColumn id="7" xr3:uid="{58C58FF8-DAED-4D09-BB34-E6B092C0107A}" name="Taste Profile:" dataCellStyle="Normal 10"/>
    <tableColumn id="8" xr3:uid="{0E1FA32E-9F97-429E-A005-502E15A34E69}" name="Column1" dataCellStyle="Normal 10"/>
    <tableColumn id="9" xr3:uid="{97259753-0CED-457C-9CD4-DC1C707632E4}" name="Duties" dataCellStyle="Normal 10"/>
    <tableColumn id="10" xr3:uid="{B901140A-71F7-44B4-9F18-6B682C662EC7}" name="Microbrewery" dataCellStyle="Normal 10"/>
    <tableColumn id="11" xr3:uid="{613C2BBA-BCAE-4E8F-8EFA-ED91A4588D41}" name="Microbrewery Level" dataCellStyle="Normal 10"/>
    <tableColumn id="12" xr3:uid="{1E957716-8276-4634-BFB0-FC8CA257C144}" name="Payee" dataCellStyle="Normal 10"/>
    <tableColumn id="13" xr3:uid="{0A6A5CAE-117C-448C-81B4-B4E98CF3AAFE}" name="Shipping Terms" dataCellStyle="Normal 10"/>
    <tableColumn id="14" xr3:uid="{0648B310-5ECA-4644-A8A4-CBD884CEB60A}" name="Craft Style Criteria" dataCellStyle="Normal 10"/>
    <tableColumn id="15" xr3:uid="{E9FBFB68-FA72-4BFF-9893-CF951B7F6378}" name="Column2" dataCellStyle="Normal 10"/>
    <tableColumn id="16" xr3:uid="{B447E5F9-F820-457B-9959-C58C3D237EAD}" name="States" dataCellStyle="Normal 10"/>
    <tableColumn id="17" xr3:uid="{6B68AE06-CAA4-4124-8B89-EF3243E78BDA}" name="Canada" dataCellStyle="Normal 10"/>
    <tableColumn id="18" xr3:uid="{D0DABD74-CD69-4C87-8157-9952367AFBC1}" name="U.S.A." dataCellStyle="Normal 10"/>
    <tableColumn id="19" xr3:uid="{38F097A1-7E29-4A3C-AC67-A82C9A4AD693}" name="International" dataCellStyle="Normal 10"/>
    <tableColumn id="20" xr3:uid="{206C84DD-4CB3-4450-BCCB-B38EBA76C453}" name="Column3" dataCellStyle="Normal 10"/>
    <tableColumn id="21" xr3:uid="{6CAED6C9-03D1-4CA0-BCF8-8A9C7D9E5112}" name="Country of Origin" dataCellStyle="Normal 10"/>
    <tableColumn id="22" xr3:uid="{E6851DF7-E6ED-4494-B076-E20E4CB4BD78}" name="States4" dataCellStyle="Normal 10"/>
    <tableColumn id="23" xr3:uid="{8239079F-815B-4928-A354-3D5FA72C9308}" name="Residual Sugar" dataCellStyle="Normal 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15EA326-C423-4D0D-B516-7058BE969B48}" name="Table7" displayName="Table7" ref="AA1:AA14" totalsRowShown="0" headerRowCellStyle="Normal 10" dataCellStyle="Normal 10">
  <autoFilter ref="AA1:AA14" xr:uid="{D2C3005C-AE88-4A11-B786-03060323EF3B}"/>
  <tableColumns count="1">
    <tableColumn id="1" xr3:uid="{C7A588E5-0E95-4C52-959D-8FABFFAAD8CC}" name="Canadian Province" dataCellStyle="Normal 1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mbllpartners.ca/sites/mbll_b2b/files/pdf_pamphlets/Product%20Listing%20Information.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mbllpartners.ca/liquor-partners/liquor-agents-supplier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127"/>
  <sheetViews>
    <sheetView showGridLines="0" showRowColHeaders="0" tabSelected="1" zoomScale="106" zoomScaleNormal="106" zoomScaleSheetLayoutView="100" workbookViewId="0">
      <selection activeCell="B88" sqref="B88"/>
    </sheetView>
  </sheetViews>
  <sheetFormatPr defaultColWidth="0" defaultRowHeight="15" zeroHeight="1" x14ac:dyDescent="0.25"/>
  <cols>
    <col min="1" max="1" width="24.140625" style="323" customWidth="1"/>
    <col min="2" max="2" width="21.7109375" style="323" customWidth="1"/>
    <col min="3" max="3" width="21" style="323" customWidth="1"/>
    <col min="4" max="4" width="20.140625" style="323" customWidth="1"/>
    <col min="5" max="5" width="25" style="323" customWidth="1"/>
    <col min="6" max="6" width="14.7109375" style="323" customWidth="1"/>
    <col min="7" max="7" width="12.85546875" style="323" customWidth="1"/>
    <col min="8" max="8" width="0.85546875" style="301" customWidth="1"/>
    <col min="9" max="9" width="16.7109375" style="2" hidden="1" customWidth="1"/>
    <col min="10" max="10" width="24.85546875" style="2" hidden="1" customWidth="1"/>
    <col min="11" max="11" width="13.140625" style="2" hidden="1" customWidth="1"/>
    <col min="12" max="12" width="20.42578125" style="2" hidden="1" customWidth="1"/>
    <col min="13" max="13" width="9.140625" style="2" hidden="1" customWidth="1"/>
    <col min="14" max="14" width="13.28515625" style="2" hidden="1" customWidth="1"/>
    <col min="15" max="16" width="11" style="2" hidden="1" customWidth="1"/>
    <col min="17" max="17" width="1.140625" style="462" hidden="1" customWidth="1"/>
    <col min="18" max="33" width="5.28515625" style="484" hidden="1" customWidth="1"/>
    <col min="34" max="34" width="7.85546875" style="484" hidden="1" customWidth="1"/>
    <col min="35" max="35" width="1" style="486" hidden="1" customWidth="1"/>
    <col min="36" max="39" width="13.7109375" style="289" customWidth="1"/>
    <col min="40" max="41" width="9.140625" hidden="1" customWidth="1"/>
    <col min="42" max="16384" width="9.140625" style="2" hidden="1"/>
  </cols>
  <sheetData>
    <row r="1" spans="1:39" ht="18.75" customHeight="1" x14ac:dyDescent="0.25">
      <c r="A1" s="321"/>
      <c r="B1" s="437" t="s">
        <v>604</v>
      </c>
      <c r="C1" s="437"/>
      <c r="D1" s="437"/>
      <c r="E1" s="437"/>
      <c r="F1" s="437"/>
      <c r="G1" s="316"/>
      <c r="H1" s="291"/>
      <c r="I1" s="421" t="s">
        <v>407</v>
      </c>
      <c r="J1" s="422"/>
      <c r="K1" s="422"/>
      <c r="L1" s="422"/>
      <c r="M1" s="422"/>
      <c r="N1" s="422"/>
      <c r="O1" s="422"/>
      <c r="P1" s="422"/>
      <c r="Q1" s="463"/>
      <c r="R1" s="476" t="s">
        <v>624</v>
      </c>
      <c r="S1" s="476"/>
      <c r="T1" s="476"/>
      <c r="U1" s="476"/>
      <c r="V1" s="476"/>
      <c r="W1" s="476"/>
      <c r="X1" s="476"/>
      <c r="Y1" s="476"/>
      <c r="Z1" s="476"/>
      <c r="AA1" s="476"/>
      <c r="AB1" s="476"/>
      <c r="AC1" s="476"/>
      <c r="AD1" s="476"/>
      <c r="AE1" s="476"/>
      <c r="AF1" s="476"/>
      <c r="AG1" s="476"/>
      <c r="AH1" s="476"/>
      <c r="AI1" s="479"/>
      <c r="AJ1" s="284"/>
      <c r="AK1" s="284"/>
      <c r="AL1" s="284"/>
      <c r="AM1" s="284"/>
    </row>
    <row r="2" spans="1:39" ht="18.75" customHeight="1" thickBot="1" x14ac:dyDescent="0.3">
      <c r="A2" s="322"/>
      <c r="B2" s="438" t="s">
        <v>607</v>
      </c>
      <c r="C2" s="438"/>
      <c r="D2" s="438"/>
      <c r="E2" s="438"/>
      <c r="F2" s="438"/>
      <c r="G2" s="315" t="s">
        <v>608</v>
      </c>
      <c r="H2" s="292"/>
      <c r="I2" s="119" t="s">
        <v>408</v>
      </c>
      <c r="J2" s="94"/>
      <c r="K2" s="194"/>
      <c r="L2" s="194"/>
      <c r="M2" s="194"/>
      <c r="N2" s="194"/>
      <c r="O2" s="194"/>
      <c r="P2" s="194"/>
      <c r="Q2" s="445"/>
      <c r="R2" s="476"/>
      <c r="S2" s="476"/>
      <c r="T2" s="476"/>
      <c r="U2" s="476"/>
      <c r="V2" s="476"/>
      <c r="W2" s="476"/>
      <c r="X2" s="476"/>
      <c r="Y2" s="476"/>
      <c r="Z2" s="476"/>
      <c r="AA2" s="476"/>
      <c r="AB2" s="476"/>
      <c r="AC2" s="476"/>
      <c r="AD2" s="476"/>
      <c r="AE2" s="476"/>
      <c r="AF2" s="476"/>
      <c r="AG2" s="476"/>
      <c r="AH2" s="476"/>
      <c r="AI2" s="479"/>
      <c r="AJ2" s="284"/>
      <c r="AK2" s="284"/>
      <c r="AL2" s="284"/>
      <c r="AM2" s="284"/>
    </row>
    <row r="3" spans="1:39" ht="16.5" customHeight="1" x14ac:dyDescent="0.25">
      <c r="A3" s="427" t="s">
        <v>609</v>
      </c>
      <c r="B3" s="428"/>
      <c r="C3" s="428"/>
      <c r="D3" s="428"/>
      <c r="E3" s="428"/>
      <c r="F3" s="428"/>
      <c r="G3" s="429"/>
      <c r="H3" s="293"/>
      <c r="I3" s="195" t="s">
        <v>83</v>
      </c>
      <c r="J3" s="16"/>
      <c r="K3" s="17"/>
      <c r="L3" s="108"/>
      <c r="M3" s="18" t="s">
        <v>84</v>
      </c>
      <c r="N3" s="129"/>
      <c r="O3" s="19"/>
      <c r="P3" s="19"/>
      <c r="Q3" s="446"/>
      <c r="R3" s="107"/>
      <c r="S3" s="107"/>
      <c r="T3" s="107"/>
      <c r="U3" s="107"/>
      <c r="V3" s="107"/>
      <c r="W3" s="107"/>
      <c r="X3" s="107"/>
      <c r="Y3" s="107"/>
      <c r="Z3" s="107"/>
      <c r="AA3" s="107"/>
      <c r="AB3" s="107"/>
      <c r="AC3" s="107"/>
      <c r="AD3" s="107"/>
      <c r="AE3" s="107"/>
      <c r="AF3" s="107"/>
      <c r="AG3" s="107"/>
      <c r="AH3" s="107"/>
      <c r="AI3" s="448"/>
      <c r="AJ3" s="284"/>
      <c r="AK3" s="284"/>
      <c r="AL3" s="284"/>
      <c r="AM3" s="284"/>
    </row>
    <row r="4" spans="1:39" ht="18.75" x14ac:dyDescent="0.3">
      <c r="A4" s="317" t="s">
        <v>88</v>
      </c>
      <c r="B4" s="209"/>
      <c r="C4" s="318" t="s">
        <v>89</v>
      </c>
      <c r="D4" s="210"/>
      <c r="E4" s="319" t="s">
        <v>619</v>
      </c>
      <c r="F4" s="157"/>
      <c r="G4" s="211"/>
      <c r="H4" s="294"/>
      <c r="I4" s="101" t="s">
        <v>85</v>
      </c>
      <c r="J4" s="102"/>
      <c r="K4" s="76" t="str">
        <f>IFERROR(VLOOKUP(J:J,'Data Validation'!F32:G42,2,0),"")</f>
        <v/>
      </c>
      <c r="L4" s="108"/>
      <c r="M4" s="20" t="s">
        <v>86</v>
      </c>
      <c r="N4" s="120"/>
      <c r="O4" s="488"/>
      <c r="P4" s="23"/>
      <c r="Q4" s="447"/>
      <c r="R4" s="23"/>
      <c r="S4" s="23"/>
      <c r="T4" s="23"/>
      <c r="U4" s="23"/>
      <c r="V4" s="23"/>
      <c r="W4" s="23"/>
      <c r="X4" s="23"/>
      <c r="Y4" s="23"/>
      <c r="Z4" s="23"/>
      <c r="AA4" s="23"/>
      <c r="AB4" s="23"/>
      <c r="AC4" s="23"/>
      <c r="AD4" s="23"/>
      <c r="AE4" s="23"/>
      <c r="AF4" s="23"/>
      <c r="AG4" s="23"/>
      <c r="AH4" s="23"/>
      <c r="AI4" s="480"/>
      <c r="AJ4" s="284"/>
      <c r="AK4" s="284"/>
      <c r="AL4" s="284"/>
      <c r="AM4" s="284"/>
    </row>
    <row r="5" spans="1:39" ht="18" customHeight="1" x14ac:dyDescent="0.25">
      <c r="A5" s="143" t="s">
        <v>90</v>
      </c>
      <c r="B5" s="242"/>
      <c r="C5" s="241" t="s">
        <v>605</v>
      </c>
      <c r="D5" s="243"/>
      <c r="E5" s="99"/>
      <c r="F5" s="142" t="s">
        <v>373</v>
      </c>
      <c r="G5" s="123"/>
      <c r="H5" s="295"/>
      <c r="I5" s="101" t="s">
        <v>335</v>
      </c>
      <c r="J5" s="95"/>
      <c r="K5" s="76" t="str">
        <f>IFERROR(VLOOKUP(J:J,Private_Distribution,2,0),"")</f>
        <v/>
      </c>
      <c r="L5" s="108"/>
      <c r="M5" s="20" t="s">
        <v>87</v>
      </c>
      <c r="N5" s="120"/>
      <c r="O5" s="488"/>
      <c r="P5" s="23"/>
      <c r="Q5" s="447"/>
      <c r="R5" s="23"/>
      <c r="S5" s="23"/>
      <c r="T5" s="23"/>
      <c r="U5" s="23"/>
      <c r="V5" s="23"/>
      <c r="W5" s="23"/>
      <c r="X5" s="23"/>
      <c r="Y5" s="23"/>
      <c r="Z5" s="23"/>
      <c r="AA5" s="23"/>
      <c r="AB5" s="23"/>
      <c r="AC5" s="23"/>
      <c r="AD5" s="23"/>
      <c r="AE5" s="23"/>
      <c r="AF5" s="23"/>
      <c r="AG5" s="23"/>
      <c r="AH5" s="23"/>
      <c r="AI5" s="480"/>
      <c r="AJ5" s="285"/>
      <c r="AK5" s="285"/>
      <c r="AL5" s="285"/>
      <c r="AM5" s="285"/>
    </row>
    <row r="6" spans="1:39" x14ac:dyDescent="0.25">
      <c r="A6" s="143" t="s">
        <v>92</v>
      </c>
      <c r="B6" s="3"/>
      <c r="C6" s="142" t="s">
        <v>377</v>
      </c>
      <c r="D6" s="75"/>
      <c r="E6" s="4" t="s">
        <v>360</v>
      </c>
      <c r="F6" s="142" t="s">
        <v>374</v>
      </c>
      <c r="G6" s="221"/>
      <c r="H6" s="295"/>
      <c r="I6" s="101" t="s">
        <v>336</v>
      </c>
      <c r="J6" s="98"/>
      <c r="K6" s="104" t="str" cm="1">
        <f t="array" ref="K6">IFERROR(VLOOKUP(J6:J6,'Data Validation'!B20:C30,2,0),"")</f>
        <v/>
      </c>
      <c r="L6" s="108"/>
      <c r="M6" s="105"/>
      <c r="N6" s="106"/>
      <c r="O6" s="107"/>
      <c r="P6" s="107"/>
      <c r="Q6" s="448"/>
      <c r="R6" s="107"/>
      <c r="S6" s="107"/>
      <c r="T6" s="107"/>
      <c r="U6" s="107"/>
      <c r="V6" s="107"/>
      <c r="W6" s="107"/>
      <c r="X6" s="107"/>
      <c r="Y6" s="107"/>
      <c r="Z6" s="107"/>
      <c r="AA6" s="107"/>
      <c r="AB6" s="107"/>
      <c r="AC6" s="107"/>
      <c r="AD6" s="107"/>
      <c r="AE6" s="107"/>
      <c r="AF6" s="107"/>
      <c r="AG6" s="107"/>
      <c r="AH6" s="107"/>
      <c r="AI6" s="448"/>
      <c r="AJ6" s="284"/>
      <c r="AK6" s="284"/>
      <c r="AL6" s="284"/>
      <c r="AM6" s="284"/>
    </row>
    <row r="7" spans="1:39" x14ac:dyDescent="0.25">
      <c r="A7" s="143" t="s">
        <v>94</v>
      </c>
      <c r="B7" s="121"/>
      <c r="C7" s="142" t="s">
        <v>378</v>
      </c>
      <c r="D7" s="100"/>
      <c r="E7" s="218" t="str">
        <f>IF(D7&lt;&gt;"U.S.A.","","U.S.A. State of Origin:")</f>
        <v/>
      </c>
      <c r="F7" s="73"/>
      <c r="G7" s="238"/>
      <c r="H7" s="296"/>
      <c r="I7" s="101"/>
      <c r="J7" s="21"/>
      <c r="K7" s="21"/>
      <c r="L7" s="108"/>
      <c r="M7" s="117" t="s">
        <v>91</v>
      </c>
      <c r="N7" s="167"/>
      <c r="O7" s="168" t="str">
        <f>IFERROR(VLOOKUP(N7,'Data Validation'!F21:G26,2,0),"")</f>
        <v/>
      </c>
      <c r="P7" s="22"/>
      <c r="Q7" s="449"/>
      <c r="R7" s="22"/>
      <c r="S7" s="22"/>
      <c r="T7" s="22"/>
      <c r="U7" s="22"/>
      <c r="V7" s="22"/>
      <c r="W7" s="22"/>
      <c r="X7" s="22"/>
      <c r="Y7" s="22"/>
      <c r="Z7" s="22"/>
      <c r="AA7" s="22"/>
      <c r="AB7" s="22"/>
      <c r="AC7" s="22"/>
      <c r="AD7" s="22"/>
      <c r="AE7" s="22"/>
      <c r="AF7" s="22"/>
      <c r="AG7" s="22"/>
      <c r="AH7" s="22"/>
      <c r="AI7" s="448"/>
      <c r="AJ7" s="284"/>
      <c r="AK7" s="284"/>
      <c r="AL7" s="284"/>
      <c r="AM7" s="284"/>
    </row>
    <row r="8" spans="1:39" x14ac:dyDescent="0.25">
      <c r="A8" s="223" t="str">
        <f>IF($N$15=TRUE,"Seasonal End Date:","")</f>
        <v/>
      </c>
      <c r="B8" s="228"/>
      <c r="C8" s="110" t="str">
        <f>IF(D7&lt;&gt;"Canada","","Canadian Province:")</f>
        <v/>
      </c>
      <c r="D8" s="206"/>
      <c r="E8" s="110"/>
      <c r="F8" s="430"/>
      <c r="G8" s="430"/>
      <c r="H8" s="296"/>
      <c r="I8" s="101" t="s">
        <v>131</v>
      </c>
      <c r="J8" s="92"/>
      <c r="K8" s="104" t="str" cm="1">
        <f t="array" ref="K8">IFERROR(VLOOKUP(J8:J8,'Data Validation'!B32:C34,2,0),"")</f>
        <v/>
      </c>
      <c r="L8" s="108"/>
      <c r="M8" s="117" t="s">
        <v>93</v>
      </c>
      <c r="N8" s="351"/>
      <c r="O8" s="352"/>
      <c r="P8" s="481"/>
      <c r="Q8" s="450"/>
      <c r="R8" s="481"/>
      <c r="S8" s="481"/>
      <c r="T8" s="481"/>
      <c r="U8" s="481"/>
      <c r="V8" s="481"/>
      <c r="W8" s="481"/>
      <c r="X8" s="481"/>
      <c r="Y8" s="481"/>
      <c r="Z8" s="481"/>
      <c r="AA8" s="481"/>
      <c r="AB8" s="481"/>
      <c r="AC8" s="481"/>
      <c r="AD8" s="481"/>
      <c r="AE8" s="481"/>
      <c r="AF8" s="481"/>
      <c r="AG8" s="481"/>
      <c r="AH8" s="481"/>
      <c r="AI8" s="448"/>
      <c r="AJ8" s="284"/>
      <c r="AK8" s="284"/>
      <c r="AL8" s="284"/>
      <c r="AM8" s="284"/>
    </row>
    <row r="9" spans="1:39" x14ac:dyDescent="0.25">
      <c r="A9" s="56"/>
      <c r="B9" s="5"/>
      <c r="C9" s="110"/>
      <c r="D9" s="110"/>
      <c r="E9" s="110"/>
      <c r="F9" s="62"/>
      <c r="G9" s="62"/>
      <c r="H9" s="296"/>
      <c r="I9" s="101" t="s">
        <v>122</v>
      </c>
      <c r="J9" s="98"/>
      <c r="K9" s="104" t="str" cm="1">
        <f t="array" ref="K9">IFERROR(VLOOKUP(J9:J9,'Data Validation'!B48:C50,2,0),"")</f>
        <v/>
      </c>
      <c r="L9" s="108"/>
      <c r="M9" s="117"/>
      <c r="N9" s="169"/>
      <c r="O9" s="170"/>
      <c r="P9" s="481"/>
      <c r="Q9" s="450"/>
      <c r="R9" s="481"/>
      <c r="S9" s="481"/>
      <c r="T9" s="481"/>
      <c r="U9" s="481"/>
      <c r="V9" s="481"/>
      <c r="W9" s="481"/>
      <c r="X9" s="481"/>
      <c r="Y9" s="481"/>
      <c r="Z9" s="481"/>
      <c r="AA9" s="481"/>
      <c r="AB9" s="481"/>
      <c r="AC9" s="481"/>
      <c r="AD9" s="481"/>
      <c r="AE9" s="481"/>
      <c r="AF9" s="481"/>
      <c r="AG9" s="481"/>
      <c r="AH9" s="481"/>
      <c r="AI9" s="448"/>
      <c r="AJ9" s="284"/>
      <c r="AK9" s="284"/>
      <c r="AL9" s="284"/>
      <c r="AM9" s="284"/>
    </row>
    <row r="10" spans="1:39" x14ac:dyDescent="0.25">
      <c r="A10" s="143" t="s">
        <v>98</v>
      </c>
      <c r="B10" s="367"/>
      <c r="C10" s="368"/>
      <c r="D10" s="368"/>
      <c r="E10" s="369"/>
      <c r="F10" s="113"/>
      <c r="G10" s="220"/>
      <c r="H10" s="296"/>
      <c r="I10" s="101" t="str">
        <f>IF(J9="PRIVATELY DISTRIBUTED BEER","Region/Brewery:","")</f>
        <v/>
      </c>
      <c r="J10" s="215"/>
      <c r="K10" s="23" t="str">
        <f>IFERROR(VLOOKUP(J10:J10,'Data Validation'!I32:J148,2,0),"")</f>
        <v/>
      </c>
      <c r="L10" s="108"/>
      <c r="M10" s="24" t="s">
        <v>337</v>
      </c>
      <c r="N10" s="353"/>
      <c r="O10" s="354"/>
      <c r="P10" s="482"/>
      <c r="Q10" s="451"/>
      <c r="R10" s="482"/>
      <c r="S10" s="482"/>
      <c r="T10" s="482"/>
      <c r="U10" s="482"/>
      <c r="V10" s="482"/>
      <c r="W10" s="482"/>
      <c r="X10" s="482"/>
      <c r="Y10" s="482"/>
      <c r="Z10" s="482"/>
      <c r="AA10" s="482"/>
      <c r="AB10" s="482"/>
      <c r="AC10" s="482"/>
      <c r="AD10" s="482"/>
      <c r="AE10" s="482"/>
      <c r="AF10" s="482"/>
      <c r="AG10" s="482"/>
      <c r="AH10" s="482"/>
      <c r="AI10" s="485"/>
      <c r="AJ10" s="284"/>
      <c r="AK10" s="284"/>
      <c r="AL10" s="284"/>
      <c r="AM10" s="284"/>
    </row>
    <row r="11" spans="1:39" x14ac:dyDescent="0.25">
      <c r="A11" s="143" t="s">
        <v>100</v>
      </c>
      <c r="B11" s="367"/>
      <c r="C11" s="368"/>
      <c r="D11" s="368"/>
      <c r="E11" s="369"/>
      <c r="F11" s="113"/>
      <c r="G11" s="124"/>
      <c r="H11" s="296"/>
      <c r="I11" s="216" t="str">
        <f>IF(I10="Region/Brewery:","Note: Region/Brewery must match the Payee)","")</f>
        <v/>
      </c>
      <c r="J11" s="22"/>
      <c r="K11" s="103"/>
      <c r="L11" s="108"/>
      <c r="M11" s="117" t="s">
        <v>96</v>
      </c>
      <c r="N11" s="171"/>
      <c r="O11" s="189" t="s">
        <v>451</v>
      </c>
      <c r="P11" s="483"/>
      <c r="Q11" s="452"/>
      <c r="R11" s="483"/>
      <c r="S11" s="483"/>
      <c r="T11" s="483"/>
      <c r="U11" s="483"/>
      <c r="V11" s="483"/>
      <c r="W11" s="483"/>
      <c r="X11" s="483"/>
      <c r="Y11" s="483"/>
      <c r="Z11" s="483"/>
      <c r="AA11" s="483"/>
      <c r="AB11" s="483"/>
      <c r="AC11" s="483"/>
      <c r="AD11" s="483"/>
      <c r="AE11" s="483"/>
      <c r="AF11" s="483"/>
      <c r="AG11" s="483"/>
      <c r="AH11" s="483"/>
      <c r="AI11" s="448"/>
      <c r="AJ11" s="284"/>
      <c r="AK11" s="284"/>
      <c r="AL11" s="284"/>
      <c r="AM11" s="284"/>
    </row>
    <row r="12" spans="1:39" ht="14.25" customHeight="1" x14ac:dyDescent="0.25">
      <c r="A12" s="112"/>
      <c r="B12" s="99"/>
      <c r="C12" s="142"/>
      <c r="D12" s="142"/>
      <c r="E12" s="110"/>
      <c r="F12" s="110"/>
      <c r="G12" s="125"/>
      <c r="H12" s="297"/>
      <c r="I12" s="101" t="s">
        <v>123</v>
      </c>
      <c r="J12" s="102"/>
      <c r="K12" s="103"/>
      <c r="L12" s="108"/>
      <c r="M12" s="117" t="s">
        <v>452</v>
      </c>
      <c r="N12" s="355"/>
      <c r="O12" s="356"/>
      <c r="P12" s="482"/>
      <c r="Q12" s="451"/>
      <c r="R12" s="482"/>
      <c r="S12" s="482"/>
      <c r="T12" s="482"/>
      <c r="U12" s="482"/>
      <c r="V12" s="482"/>
      <c r="W12" s="482"/>
      <c r="X12" s="482"/>
      <c r="Y12" s="482"/>
      <c r="Z12" s="482"/>
      <c r="AA12" s="482"/>
      <c r="AB12" s="482"/>
      <c r="AC12" s="482"/>
      <c r="AD12" s="482"/>
      <c r="AE12" s="482"/>
      <c r="AF12" s="482"/>
      <c r="AG12" s="482"/>
      <c r="AH12" s="482"/>
      <c r="AI12" s="448"/>
      <c r="AJ12" s="284"/>
      <c r="AK12" s="284"/>
      <c r="AL12" s="284"/>
      <c r="AM12" s="284"/>
    </row>
    <row r="13" spans="1:39" x14ac:dyDescent="0.25">
      <c r="A13" s="143" t="s">
        <v>103</v>
      </c>
      <c r="B13" s="212"/>
      <c r="C13" s="142" t="s">
        <v>104</v>
      </c>
      <c r="D13" s="100"/>
      <c r="E13" s="142" t="s">
        <v>105</v>
      </c>
      <c r="F13" s="121"/>
      <c r="G13" s="124"/>
      <c r="H13" s="296"/>
      <c r="I13" s="101" t="s">
        <v>124</v>
      </c>
      <c r="J13" s="77"/>
      <c r="K13" s="103"/>
      <c r="L13" s="108"/>
      <c r="M13" s="108"/>
      <c r="N13" s="108"/>
      <c r="O13" s="107"/>
      <c r="P13" s="107"/>
      <c r="Q13" s="448"/>
      <c r="R13" s="107"/>
      <c r="S13" s="107"/>
      <c r="T13" s="107"/>
      <c r="U13" s="107"/>
      <c r="V13" s="107"/>
      <c r="W13" s="107"/>
      <c r="X13" s="107"/>
      <c r="Y13" s="107"/>
      <c r="Z13" s="107"/>
      <c r="AA13" s="107"/>
      <c r="AB13" s="107"/>
      <c r="AC13" s="107"/>
      <c r="AD13" s="107"/>
      <c r="AE13" s="107"/>
      <c r="AF13" s="107"/>
      <c r="AG13" s="107"/>
      <c r="AH13" s="107"/>
      <c r="AI13" s="448"/>
      <c r="AJ13" s="284"/>
      <c r="AK13" s="284"/>
      <c r="AL13" s="284"/>
      <c r="AM13" s="284"/>
    </row>
    <row r="14" spans="1:39" ht="15" customHeight="1" x14ac:dyDescent="0.25">
      <c r="A14" s="143" t="s">
        <v>106</v>
      </c>
      <c r="B14" s="100"/>
      <c r="C14" s="142" t="s">
        <v>107</v>
      </c>
      <c r="D14" s="100"/>
      <c r="E14" s="426" t="s">
        <v>622</v>
      </c>
      <c r="F14" s="121"/>
      <c r="G14" s="124"/>
      <c r="H14" s="296"/>
      <c r="I14" s="101" t="s">
        <v>95</v>
      </c>
      <c r="J14" s="102"/>
      <c r="K14" s="25"/>
      <c r="L14" s="108"/>
      <c r="M14" s="93" t="s">
        <v>406</v>
      </c>
      <c r="N14" s="423"/>
      <c r="O14" s="424"/>
      <c r="P14" s="21"/>
      <c r="Q14" s="453"/>
      <c r="R14" s="21"/>
      <c r="S14" s="21"/>
      <c r="T14" s="21"/>
      <c r="U14" s="21"/>
      <c r="V14" s="21"/>
      <c r="W14" s="21"/>
      <c r="X14" s="21"/>
      <c r="Y14" s="21"/>
      <c r="Z14" s="21"/>
      <c r="AA14" s="21"/>
      <c r="AB14" s="21"/>
      <c r="AC14" s="21"/>
      <c r="AD14" s="21"/>
      <c r="AE14" s="21"/>
      <c r="AF14" s="21"/>
      <c r="AG14" s="21"/>
      <c r="AH14" s="21"/>
      <c r="AI14" s="454"/>
      <c r="AJ14" s="284"/>
      <c r="AK14" s="284"/>
      <c r="AL14" s="284"/>
      <c r="AM14" s="284"/>
    </row>
    <row r="15" spans="1:39" ht="15" customHeight="1" x14ac:dyDescent="0.25">
      <c r="A15" s="143" t="s">
        <v>108</v>
      </c>
      <c r="B15" s="100"/>
      <c r="C15" s="142" t="s">
        <v>109</v>
      </c>
      <c r="D15" s="100"/>
      <c r="E15" s="426"/>
      <c r="F15" s="121"/>
      <c r="G15" s="124"/>
      <c r="H15" s="296"/>
      <c r="I15" s="101" t="s">
        <v>97</v>
      </c>
      <c r="J15" s="102"/>
      <c r="K15" s="25"/>
      <c r="L15" s="108"/>
      <c r="M15" s="93" t="s">
        <v>489</v>
      </c>
      <c r="N15" s="222" t="b">
        <v>0</v>
      </c>
      <c r="O15" s="103"/>
      <c r="P15" s="103"/>
      <c r="Q15" s="454"/>
      <c r="R15" s="103"/>
      <c r="S15" s="103"/>
      <c r="T15" s="103"/>
      <c r="U15" s="103"/>
      <c r="V15" s="103"/>
      <c r="W15" s="103"/>
      <c r="X15" s="103"/>
      <c r="Y15" s="103"/>
      <c r="Z15" s="103"/>
      <c r="AA15" s="103"/>
      <c r="AB15" s="103"/>
      <c r="AC15" s="103"/>
      <c r="AD15" s="103"/>
      <c r="AE15" s="103"/>
      <c r="AF15" s="103"/>
      <c r="AG15" s="103"/>
      <c r="AH15" s="103"/>
      <c r="AI15" s="454"/>
      <c r="AJ15" s="284"/>
      <c r="AK15" s="284"/>
      <c r="AL15" s="284"/>
      <c r="AM15" s="284"/>
    </row>
    <row r="16" spans="1:39" x14ac:dyDescent="0.25">
      <c r="A16" s="208" t="str">
        <f>IF(B15&lt;&gt;"Multipack","","Containers per multipack:")</f>
        <v/>
      </c>
      <c r="B16" s="114"/>
      <c r="C16" s="99"/>
      <c r="D16" s="182"/>
      <c r="E16" s="426"/>
      <c r="F16" s="121"/>
      <c r="G16" s="126"/>
      <c r="H16" s="296"/>
      <c r="I16" s="196"/>
      <c r="J16" s="108"/>
      <c r="K16" s="25"/>
      <c r="L16" s="108"/>
      <c r="M16" s="101" t="s">
        <v>137</v>
      </c>
      <c r="N16" s="102"/>
      <c r="O16" s="103"/>
      <c r="P16" s="103"/>
      <c r="Q16" s="454"/>
      <c r="R16" s="103"/>
      <c r="S16" s="103"/>
      <c r="T16" s="103"/>
      <c r="U16" s="103"/>
      <c r="V16" s="103"/>
      <c r="W16" s="103"/>
      <c r="X16" s="103"/>
      <c r="Y16" s="103"/>
      <c r="Z16" s="103"/>
      <c r="AA16" s="103"/>
      <c r="AB16" s="103"/>
      <c r="AC16" s="103"/>
      <c r="AD16" s="103"/>
      <c r="AE16" s="103"/>
      <c r="AF16" s="103"/>
      <c r="AG16" s="103"/>
      <c r="AH16" s="103"/>
      <c r="AI16" s="454"/>
      <c r="AJ16" s="284"/>
      <c r="AK16" s="284"/>
      <c r="AL16" s="284"/>
      <c r="AM16" s="284"/>
    </row>
    <row r="17" spans="1:41" x14ac:dyDescent="0.25">
      <c r="A17" s="208" t="str">
        <f>IF(B15&lt;&gt;"Multipack","","Total ml per multipack:")</f>
        <v/>
      </c>
      <c r="B17" s="114"/>
      <c r="C17" s="142"/>
      <c r="D17" s="99"/>
      <c r="E17" s="6"/>
      <c r="F17" s="6"/>
      <c r="G17" s="124"/>
      <c r="H17" s="296"/>
      <c r="I17" s="333" t="s">
        <v>338</v>
      </c>
      <c r="J17" s="334"/>
      <c r="K17" s="335"/>
      <c r="L17" s="108"/>
      <c r="M17" s="109" t="s">
        <v>141</v>
      </c>
      <c r="N17" s="102"/>
      <c r="O17" s="103"/>
      <c r="P17" s="103"/>
      <c r="Q17" s="454"/>
      <c r="R17" s="103"/>
      <c r="S17" s="103"/>
      <c r="T17" s="103"/>
      <c r="U17" s="103"/>
      <c r="V17" s="103"/>
      <c r="W17" s="103"/>
      <c r="X17" s="103"/>
      <c r="Y17" s="103"/>
      <c r="Z17" s="103"/>
      <c r="AA17" s="103"/>
      <c r="AB17" s="103"/>
      <c r="AC17" s="103"/>
      <c r="AD17" s="103"/>
      <c r="AE17" s="103"/>
      <c r="AF17" s="103"/>
      <c r="AG17" s="103"/>
      <c r="AH17" s="103"/>
      <c r="AI17" s="454"/>
      <c r="AJ17" s="284"/>
      <c r="AK17" s="284"/>
      <c r="AL17" s="284"/>
      <c r="AM17" s="284"/>
    </row>
    <row r="18" spans="1:41" x14ac:dyDescent="0.25">
      <c r="A18" s="111" t="s">
        <v>617</v>
      </c>
      <c r="B18" s="114"/>
      <c r="C18" s="244" t="s">
        <v>615</v>
      </c>
      <c r="D18" s="260"/>
      <c r="E18" s="134"/>
      <c r="F18" s="247" t="str">
        <f>IF(B18="Yes","serving unit/container size as submitted","")</f>
        <v/>
      </c>
      <c r="G18" s="124"/>
      <c r="H18" s="296"/>
      <c r="I18" s="197"/>
      <c r="J18" s="163"/>
      <c r="K18" s="164"/>
      <c r="L18" s="108"/>
      <c r="M18" s="101" t="s">
        <v>140</v>
      </c>
      <c r="N18" s="102"/>
      <c r="O18" s="103"/>
      <c r="P18" s="103"/>
      <c r="Q18" s="454"/>
      <c r="R18" s="103"/>
      <c r="S18" s="103"/>
      <c r="T18" s="103"/>
      <c r="U18" s="103"/>
      <c r="V18" s="103"/>
      <c r="W18" s="103"/>
      <c r="X18" s="103"/>
      <c r="Y18" s="103"/>
      <c r="Z18" s="103"/>
      <c r="AA18" s="103"/>
      <c r="AB18" s="103"/>
      <c r="AC18" s="103"/>
      <c r="AD18" s="103"/>
      <c r="AE18" s="103"/>
      <c r="AF18" s="103"/>
      <c r="AG18" s="103"/>
      <c r="AH18" s="103"/>
      <c r="AI18" s="454"/>
      <c r="AJ18" s="284"/>
      <c r="AK18" s="284"/>
      <c r="AL18" s="284"/>
      <c r="AM18" s="284"/>
      <c r="AN18" s="2"/>
      <c r="AO18" s="2"/>
    </row>
    <row r="19" spans="1:41" x14ac:dyDescent="0.25">
      <c r="A19" s="245"/>
      <c r="B19" s="264"/>
      <c r="C19" s="263"/>
      <c r="D19" s="240"/>
      <c r="E19" s="134"/>
      <c r="F19" s="239"/>
      <c r="G19" s="124"/>
      <c r="H19" s="296"/>
      <c r="I19" s="197"/>
      <c r="J19" s="163"/>
      <c r="K19" s="164"/>
      <c r="L19" s="108"/>
      <c r="M19" s="117"/>
      <c r="N19" s="23"/>
      <c r="O19" s="103"/>
      <c r="P19" s="103"/>
      <c r="Q19" s="454"/>
      <c r="R19" s="103"/>
      <c r="S19" s="103"/>
      <c r="T19" s="103"/>
      <c r="U19" s="103"/>
      <c r="V19" s="103"/>
      <c r="W19" s="103"/>
      <c r="X19" s="103"/>
      <c r="Y19" s="103"/>
      <c r="Z19" s="103"/>
      <c r="AA19" s="103"/>
      <c r="AB19" s="103"/>
      <c r="AC19" s="103"/>
      <c r="AD19" s="103"/>
      <c r="AE19" s="103"/>
      <c r="AF19" s="103"/>
      <c r="AG19" s="103"/>
      <c r="AH19" s="103"/>
      <c r="AI19" s="454"/>
      <c r="AJ19" s="284"/>
      <c r="AK19" s="284"/>
      <c r="AL19" s="284"/>
      <c r="AM19" s="284"/>
      <c r="AN19" s="2"/>
      <c r="AO19" s="2"/>
    </row>
    <row r="20" spans="1:41" x14ac:dyDescent="0.25">
      <c r="A20" s="370" t="s">
        <v>616</v>
      </c>
      <c r="B20" s="371"/>
      <c r="C20" s="100"/>
      <c r="D20" s="399" t="s">
        <v>614</v>
      </c>
      <c r="E20" s="400"/>
      <c r="F20" s="264"/>
      <c r="G20" s="123"/>
      <c r="H20" s="295"/>
      <c r="I20" s="197"/>
      <c r="J20" s="163"/>
      <c r="K20" s="164"/>
      <c r="L20" s="108"/>
      <c r="M20" s="108"/>
      <c r="N20" s="103"/>
      <c r="O20" s="103"/>
      <c r="P20" s="103"/>
      <c r="Q20" s="454"/>
      <c r="R20" s="103"/>
      <c r="S20" s="103"/>
      <c r="T20" s="103"/>
      <c r="U20" s="103"/>
      <c r="V20" s="103"/>
      <c r="W20" s="103"/>
      <c r="X20" s="103"/>
      <c r="Y20" s="103"/>
      <c r="Z20" s="103"/>
      <c r="AA20" s="103"/>
      <c r="AB20" s="103"/>
      <c r="AC20" s="103"/>
      <c r="AD20" s="103"/>
      <c r="AE20" s="103"/>
      <c r="AF20" s="103"/>
      <c r="AG20" s="103"/>
      <c r="AH20" s="103"/>
      <c r="AI20" s="454"/>
      <c r="AJ20" s="284"/>
      <c r="AK20" s="284"/>
      <c r="AL20" s="284"/>
      <c r="AM20" s="284"/>
      <c r="AN20" s="2"/>
      <c r="AO20" s="2"/>
    </row>
    <row r="21" spans="1:41" ht="15.75" customHeight="1" x14ac:dyDescent="0.25">
      <c r="A21" s="246"/>
      <c r="B21" s="131"/>
      <c r="C21" s="320" t="str">
        <f>IF(C20="Yes","If Yes, please re-submit your application on the Refreshment Beverage Application Form","")</f>
        <v/>
      </c>
      <c r="D21" s="69"/>
      <c r="E21" s="6"/>
      <c r="F21" s="69"/>
      <c r="G21" s="123"/>
      <c r="H21" s="295"/>
      <c r="I21" s="197"/>
      <c r="J21" s="163"/>
      <c r="K21" s="164"/>
      <c r="L21" s="108"/>
      <c r="M21" s="117" t="s">
        <v>130</v>
      </c>
      <c r="N21" s="80">
        <f>SUM(J52:J64)</f>
        <v>0</v>
      </c>
      <c r="O21" s="103"/>
      <c r="P21" s="103"/>
      <c r="Q21" s="454"/>
      <c r="R21" s="103"/>
      <c r="S21" s="103"/>
      <c r="T21" s="103"/>
      <c r="U21" s="103"/>
      <c r="V21" s="103"/>
      <c r="W21" s="103"/>
      <c r="X21" s="103"/>
      <c r="Y21" s="103"/>
      <c r="Z21" s="103"/>
      <c r="AA21" s="103"/>
      <c r="AB21" s="103"/>
      <c r="AC21" s="103"/>
      <c r="AD21" s="103"/>
      <c r="AE21" s="103"/>
      <c r="AF21" s="103"/>
      <c r="AG21" s="103"/>
      <c r="AH21" s="103"/>
      <c r="AI21" s="454"/>
      <c r="AJ21" s="284"/>
      <c r="AK21" s="284"/>
      <c r="AL21" s="284"/>
      <c r="AM21" s="284"/>
      <c r="AN21" s="2"/>
      <c r="AO21" s="2"/>
    </row>
    <row r="22" spans="1:41" ht="15.75" customHeight="1" x14ac:dyDescent="0.25">
      <c r="A22" s="183"/>
      <c r="B22" s="13"/>
      <c r="C22" s="131"/>
      <c r="D22" s="142" t="s">
        <v>441</v>
      </c>
      <c r="E22" s="225"/>
      <c r="F22" s="69"/>
      <c r="G22" s="123"/>
      <c r="H22" s="295"/>
      <c r="I22" s="197"/>
      <c r="J22" s="163"/>
      <c r="K22" s="164"/>
      <c r="L22" s="108"/>
      <c r="M22" s="117" t="s">
        <v>132</v>
      </c>
      <c r="N22" s="80" t="str">
        <f>IFERROR(IF(G49="","",G49),"")</f>
        <v/>
      </c>
      <c r="O22" s="103"/>
      <c r="P22" s="103"/>
      <c r="Q22" s="454"/>
      <c r="R22" s="103"/>
      <c r="S22" s="103"/>
      <c r="T22" s="103"/>
      <c r="U22" s="103"/>
      <c r="V22" s="103"/>
      <c r="W22" s="103"/>
      <c r="X22" s="103"/>
      <c r="Y22" s="103"/>
      <c r="Z22" s="103"/>
      <c r="AA22" s="103"/>
      <c r="AB22" s="103"/>
      <c r="AC22" s="103"/>
      <c r="AD22" s="103"/>
      <c r="AE22" s="103"/>
      <c r="AF22" s="103"/>
      <c r="AG22" s="103"/>
      <c r="AH22" s="103"/>
      <c r="AI22" s="454"/>
      <c r="AJ22" s="284"/>
      <c r="AK22" s="284"/>
      <c r="AL22" s="284"/>
      <c r="AM22" s="284"/>
      <c r="AN22" s="2"/>
      <c r="AO22" s="2"/>
    </row>
    <row r="23" spans="1:41" ht="15.75" customHeight="1" x14ac:dyDescent="0.25">
      <c r="A23" s="183"/>
      <c r="B23" s="13"/>
      <c r="C23" s="131"/>
      <c r="D23" s="142" t="s">
        <v>442</v>
      </c>
      <c r="E23" s="225"/>
      <c r="F23" s="69"/>
      <c r="G23" s="123"/>
      <c r="H23" s="295"/>
      <c r="I23" s="197"/>
      <c r="J23" s="163"/>
      <c r="K23" s="164"/>
      <c r="L23" s="108"/>
      <c r="M23" s="103"/>
      <c r="N23" s="103"/>
      <c r="O23" s="103"/>
      <c r="P23" s="103"/>
      <c r="Q23" s="454"/>
      <c r="R23" s="103"/>
      <c r="S23" s="103"/>
      <c r="T23" s="103"/>
      <c r="U23" s="103"/>
      <c r="V23" s="103"/>
      <c r="W23" s="103"/>
      <c r="X23" s="103"/>
      <c r="Y23" s="103"/>
      <c r="Z23" s="103"/>
      <c r="AA23" s="103"/>
      <c r="AB23" s="103"/>
      <c r="AC23" s="103"/>
      <c r="AD23" s="103"/>
      <c r="AE23" s="103"/>
      <c r="AF23" s="103"/>
      <c r="AG23" s="103"/>
      <c r="AH23" s="103"/>
      <c r="AI23" s="454"/>
      <c r="AJ23" s="284"/>
      <c r="AK23" s="284"/>
      <c r="AL23" s="284"/>
      <c r="AM23" s="284"/>
      <c r="AN23" s="2"/>
      <c r="AO23" s="2"/>
    </row>
    <row r="24" spans="1:41" ht="15.75" customHeight="1" thickBot="1" x14ac:dyDescent="0.3">
      <c r="A24" s="112"/>
      <c r="B24" s="131"/>
      <c r="C24" s="131"/>
      <c r="D24" s="69"/>
      <c r="E24" s="6"/>
      <c r="F24" s="69"/>
      <c r="G24" s="123"/>
      <c r="H24" s="295"/>
      <c r="I24" s="198"/>
      <c r="J24" s="165"/>
      <c r="K24" s="166"/>
      <c r="L24" s="108"/>
      <c r="M24" s="117" t="s">
        <v>133</v>
      </c>
      <c r="N24" s="226" t="e">
        <f>D47/B26</f>
        <v>#DIV/0!</v>
      </c>
      <c r="O24" s="103"/>
      <c r="P24" s="103"/>
      <c r="Q24" s="454"/>
      <c r="R24" s="103"/>
      <c r="S24" s="103"/>
      <c r="T24" s="103"/>
      <c r="U24" s="103"/>
      <c r="V24" s="103"/>
      <c r="W24" s="103"/>
      <c r="X24" s="103"/>
      <c r="Y24" s="103"/>
      <c r="Z24" s="103"/>
      <c r="AA24" s="103"/>
      <c r="AB24" s="103"/>
      <c r="AC24" s="103"/>
      <c r="AD24" s="103"/>
      <c r="AE24" s="103"/>
      <c r="AF24" s="103"/>
      <c r="AG24" s="103"/>
      <c r="AH24" s="103"/>
      <c r="AI24" s="454"/>
      <c r="AJ24" s="284"/>
      <c r="AK24" s="284"/>
      <c r="AL24" s="284"/>
      <c r="AM24" s="284"/>
      <c r="AN24" s="2"/>
      <c r="AO24" s="2"/>
    </row>
    <row r="25" spans="1:41" x14ac:dyDescent="0.25">
      <c r="A25" s="380" t="s">
        <v>110</v>
      </c>
      <c r="B25" s="381"/>
      <c r="C25" s="381"/>
      <c r="D25" s="381"/>
      <c r="E25" s="381"/>
      <c r="F25" s="381"/>
      <c r="G25" s="382"/>
      <c r="H25" s="298"/>
      <c r="I25" s="196"/>
      <c r="J25" s="108"/>
      <c r="K25" s="108"/>
      <c r="L25" s="108"/>
      <c r="M25" s="117" t="s">
        <v>139</v>
      </c>
      <c r="N25" s="97">
        <f>F47</f>
        <v>0</v>
      </c>
      <c r="O25" s="103"/>
      <c r="P25" s="103"/>
      <c r="Q25" s="454"/>
      <c r="R25" s="103"/>
      <c r="S25" s="103"/>
      <c r="T25" s="103"/>
      <c r="U25" s="103"/>
      <c r="V25" s="103"/>
      <c r="W25" s="103"/>
      <c r="X25" s="103"/>
      <c r="Y25" s="103"/>
      <c r="Z25" s="103"/>
      <c r="AA25" s="103"/>
      <c r="AB25" s="103"/>
      <c r="AC25" s="103"/>
      <c r="AD25" s="103"/>
      <c r="AE25" s="103"/>
      <c r="AF25" s="103"/>
      <c r="AG25" s="103"/>
      <c r="AH25" s="103"/>
      <c r="AI25" s="454"/>
      <c r="AJ25" s="284"/>
      <c r="AK25" s="284"/>
      <c r="AL25" s="284"/>
      <c r="AM25" s="284"/>
      <c r="AN25" s="2"/>
      <c r="AO25" s="2"/>
    </row>
    <row r="26" spans="1:41" ht="18.75" customHeight="1" x14ac:dyDescent="0.25">
      <c r="A26" s="143" t="s">
        <v>111</v>
      </c>
      <c r="B26" s="180"/>
      <c r="C26" s="110" t="s">
        <v>112</v>
      </c>
      <c r="D26" s="188"/>
      <c r="E26" s="8" t="s">
        <v>361</v>
      </c>
      <c r="F26" s="99"/>
      <c r="G26" s="123"/>
      <c r="H26" s="295"/>
      <c r="I26" s="196"/>
      <c r="J26" s="108"/>
      <c r="K26" s="108"/>
      <c r="L26" s="108"/>
      <c r="M26" s="117" t="s">
        <v>341</v>
      </c>
      <c r="N26" s="81"/>
      <c r="O26" s="103"/>
      <c r="P26" s="103"/>
      <c r="Q26" s="454"/>
      <c r="R26" s="103"/>
      <c r="S26" s="103"/>
      <c r="T26" s="103"/>
      <c r="U26" s="103"/>
      <c r="V26" s="103"/>
      <c r="W26" s="103"/>
      <c r="X26" s="103"/>
      <c r="Y26" s="103"/>
      <c r="Z26" s="103"/>
      <c r="AA26" s="103"/>
      <c r="AB26" s="103"/>
      <c r="AC26" s="103"/>
      <c r="AD26" s="103"/>
      <c r="AE26" s="103"/>
      <c r="AF26" s="103"/>
      <c r="AG26" s="103"/>
      <c r="AH26" s="103"/>
      <c r="AI26" s="454"/>
      <c r="AJ26" s="286"/>
      <c r="AK26" s="286"/>
      <c r="AL26" s="286"/>
      <c r="AM26" s="286"/>
      <c r="AN26" s="2"/>
      <c r="AO26" s="2"/>
    </row>
    <row r="27" spans="1:41" ht="8.25" customHeight="1" x14ac:dyDescent="0.25">
      <c r="A27" s="143"/>
      <c r="B27" s="5"/>
      <c r="C27" s="142"/>
      <c r="D27" s="142"/>
      <c r="E27" s="142"/>
      <c r="F27" s="142"/>
      <c r="G27" s="123"/>
      <c r="H27" s="295"/>
      <c r="I27" s="196"/>
      <c r="J27" s="108"/>
      <c r="K27" s="108"/>
      <c r="L27" s="108"/>
      <c r="M27" s="103"/>
      <c r="N27" s="103"/>
      <c r="O27" s="108"/>
      <c r="P27" s="108"/>
      <c r="Q27" s="455"/>
      <c r="R27" s="108"/>
      <c r="S27" s="108"/>
      <c r="T27" s="108"/>
      <c r="U27" s="108"/>
      <c r="V27" s="108"/>
      <c r="W27" s="108"/>
      <c r="X27" s="108"/>
      <c r="Y27" s="108"/>
      <c r="Z27" s="108"/>
      <c r="AA27" s="108"/>
      <c r="AB27" s="108"/>
      <c r="AC27" s="108"/>
      <c r="AD27" s="108"/>
      <c r="AE27" s="108"/>
      <c r="AF27" s="108"/>
      <c r="AG27" s="108"/>
      <c r="AH27" s="108"/>
      <c r="AI27" s="455"/>
      <c r="AJ27" s="286"/>
      <c r="AK27" s="286"/>
      <c r="AL27" s="286"/>
      <c r="AM27" s="286"/>
      <c r="AN27" s="2"/>
      <c r="AO27" s="2"/>
    </row>
    <row r="28" spans="1:41" x14ac:dyDescent="0.25">
      <c r="A28" s="143" t="s">
        <v>113</v>
      </c>
      <c r="B28" s="100"/>
      <c r="C28" s="142" t="s">
        <v>114</v>
      </c>
      <c r="D28" s="100"/>
      <c r="E28" s="142" t="s">
        <v>115</v>
      </c>
      <c r="F28" s="100"/>
      <c r="G28" s="123"/>
      <c r="H28" s="295"/>
      <c r="I28" s="196"/>
      <c r="J28" s="108"/>
      <c r="K28" s="108"/>
      <c r="L28" s="117"/>
      <c r="M28" s="117" t="s">
        <v>339</v>
      </c>
      <c r="N28" s="102" t="e">
        <f>F30*2.20462/B26</f>
        <v>#DIV/0!</v>
      </c>
      <c r="O28" s="105" t="s">
        <v>340</v>
      </c>
      <c r="P28" s="105"/>
      <c r="Q28" s="456"/>
      <c r="R28" s="105"/>
      <c r="S28" s="105"/>
      <c r="T28" s="105"/>
      <c r="U28" s="105"/>
      <c r="V28" s="105"/>
      <c r="W28" s="105"/>
      <c r="X28" s="105"/>
      <c r="Y28" s="105"/>
      <c r="Z28" s="105"/>
      <c r="AA28" s="105"/>
      <c r="AB28" s="105"/>
      <c r="AC28" s="105"/>
      <c r="AD28" s="105"/>
      <c r="AE28" s="105"/>
      <c r="AF28" s="105"/>
      <c r="AG28" s="105"/>
      <c r="AH28" s="105"/>
      <c r="AI28" s="455"/>
      <c r="AJ28" s="286"/>
      <c r="AK28" s="286"/>
      <c r="AL28" s="286"/>
      <c r="AM28" s="286"/>
      <c r="AN28" s="2"/>
      <c r="AO28" s="2"/>
    </row>
    <row r="29" spans="1:41" x14ac:dyDescent="0.25">
      <c r="A29" s="143" t="s">
        <v>116</v>
      </c>
      <c r="B29" s="100"/>
      <c r="C29" s="142" t="s">
        <v>117</v>
      </c>
      <c r="D29" s="100"/>
      <c r="E29" s="142" t="s">
        <v>118</v>
      </c>
      <c r="F29" s="100"/>
      <c r="G29" s="123"/>
      <c r="H29" s="295"/>
      <c r="I29" s="196"/>
      <c r="J29" s="108"/>
      <c r="K29" s="108"/>
      <c r="L29" s="108"/>
      <c r="M29" s="103"/>
      <c r="N29" s="103"/>
      <c r="O29" s="108"/>
      <c r="P29" s="108"/>
      <c r="Q29" s="455"/>
      <c r="R29" s="108"/>
      <c r="S29" s="108"/>
      <c r="T29" s="108"/>
      <c r="U29" s="108"/>
      <c r="V29" s="108"/>
      <c r="W29" s="108"/>
      <c r="X29" s="108"/>
      <c r="Y29" s="108"/>
      <c r="Z29" s="108"/>
      <c r="AA29" s="108"/>
      <c r="AB29" s="108"/>
      <c r="AC29" s="108"/>
      <c r="AD29" s="108"/>
      <c r="AE29" s="108"/>
      <c r="AF29" s="108"/>
      <c r="AG29" s="108"/>
      <c r="AH29" s="108"/>
      <c r="AI29" s="455"/>
      <c r="AJ29" s="286"/>
      <c r="AK29" s="286"/>
      <c r="AL29" s="286"/>
      <c r="AM29" s="286"/>
      <c r="AN29" s="2"/>
      <c r="AO29" s="2"/>
    </row>
    <row r="30" spans="1:41" x14ac:dyDescent="0.25">
      <c r="A30" s="143" t="s">
        <v>119</v>
      </c>
      <c r="B30" s="132">
        <f>B28*B29</f>
        <v>0</v>
      </c>
      <c r="C30" s="99" t="s">
        <v>120</v>
      </c>
      <c r="D30" s="99"/>
      <c r="E30" s="142" t="s">
        <v>440</v>
      </c>
      <c r="F30" s="100"/>
      <c r="G30" s="123"/>
      <c r="H30" s="295"/>
      <c r="I30" s="196"/>
      <c r="J30" s="108"/>
      <c r="K30" s="108"/>
      <c r="L30" s="108"/>
      <c r="M30" s="103"/>
      <c r="N30" s="103"/>
      <c r="O30" s="108"/>
      <c r="P30" s="108"/>
      <c r="Q30" s="455"/>
      <c r="R30" s="108"/>
      <c r="S30" s="108"/>
      <c r="T30" s="108"/>
      <c r="U30" s="108"/>
      <c r="V30" s="108"/>
      <c r="W30" s="108"/>
      <c r="X30" s="108"/>
      <c r="Y30" s="108"/>
      <c r="Z30" s="108"/>
      <c r="AA30" s="108"/>
      <c r="AB30" s="108"/>
      <c r="AC30" s="108"/>
      <c r="AD30" s="108"/>
      <c r="AE30" s="108"/>
      <c r="AF30" s="108"/>
      <c r="AG30" s="108"/>
      <c r="AH30" s="108"/>
      <c r="AI30" s="455"/>
      <c r="AJ30" s="286"/>
      <c r="AK30" s="286"/>
      <c r="AL30" s="286"/>
      <c r="AM30" s="286"/>
      <c r="AN30" s="2"/>
      <c r="AO30" s="2"/>
    </row>
    <row r="31" spans="1:41" s="14" customFormat="1" ht="15.75" thickBot="1" x14ac:dyDescent="0.3">
      <c r="A31" s="116"/>
      <c r="B31" s="11"/>
      <c r="C31" s="7"/>
      <c r="D31" s="7"/>
      <c r="E31" s="10"/>
      <c r="F31" s="133"/>
      <c r="G31" s="127"/>
      <c r="H31" s="295"/>
      <c r="I31" s="196"/>
      <c r="J31" s="108"/>
      <c r="K31" s="108"/>
      <c r="L31" s="108"/>
      <c r="M31" s="103"/>
      <c r="N31" s="103"/>
      <c r="O31" s="108"/>
      <c r="P31" s="108"/>
      <c r="Q31" s="455"/>
      <c r="R31" s="108"/>
      <c r="S31" s="108"/>
      <c r="T31" s="108"/>
      <c r="U31" s="108"/>
      <c r="V31" s="108"/>
      <c r="W31" s="108"/>
      <c r="X31" s="108"/>
      <c r="Y31" s="108"/>
      <c r="Z31" s="108"/>
      <c r="AA31" s="108"/>
      <c r="AB31" s="108"/>
      <c r="AC31" s="108"/>
      <c r="AD31" s="108"/>
      <c r="AE31" s="108"/>
      <c r="AF31" s="108"/>
      <c r="AG31" s="108"/>
      <c r="AH31" s="108"/>
      <c r="AI31" s="455"/>
      <c r="AJ31" s="286"/>
      <c r="AK31" s="286"/>
      <c r="AL31" s="286"/>
      <c r="AM31" s="286"/>
    </row>
    <row r="32" spans="1:41" ht="16.5" customHeight="1" x14ac:dyDescent="0.25">
      <c r="A32" s="380" t="s">
        <v>121</v>
      </c>
      <c r="B32" s="381"/>
      <c r="C32" s="381"/>
      <c r="D32" s="381"/>
      <c r="E32" s="381"/>
      <c r="F32" s="381"/>
      <c r="G32" s="382"/>
      <c r="H32" s="298"/>
      <c r="I32" s="357" t="s">
        <v>453</v>
      </c>
      <c r="J32" s="358"/>
      <c r="K32" s="358"/>
      <c r="L32" s="358"/>
      <c r="M32" s="358"/>
      <c r="N32" s="358"/>
      <c r="O32" s="358"/>
      <c r="P32" s="358"/>
      <c r="Q32" s="464"/>
      <c r="R32" s="476"/>
      <c r="S32" s="476"/>
      <c r="T32" s="476"/>
      <c r="U32" s="476"/>
      <c r="V32" s="476"/>
      <c r="W32" s="476"/>
      <c r="X32" s="476"/>
      <c r="Y32" s="476"/>
      <c r="Z32" s="476"/>
      <c r="AA32" s="476"/>
      <c r="AB32" s="476"/>
      <c r="AC32" s="476"/>
      <c r="AD32" s="476"/>
      <c r="AE32" s="476"/>
      <c r="AF32" s="476"/>
      <c r="AG32" s="476"/>
      <c r="AH32" s="476"/>
      <c r="AI32" s="479"/>
      <c r="AJ32" s="286"/>
      <c r="AK32" s="286"/>
      <c r="AL32" s="286"/>
      <c r="AM32" s="286"/>
      <c r="AN32" s="2"/>
      <c r="AO32" s="2"/>
    </row>
    <row r="33" spans="1:41" s="9" customFormat="1" ht="15" customHeight="1" x14ac:dyDescent="0.2">
      <c r="A33" s="272" t="s">
        <v>618</v>
      </c>
      <c r="B33" s="118"/>
      <c r="C33" s="118"/>
      <c r="D33" s="118"/>
      <c r="E33" s="118"/>
      <c r="F33" s="118"/>
      <c r="G33" s="184"/>
      <c r="H33" s="299"/>
      <c r="I33" s="359"/>
      <c r="J33" s="360"/>
      <c r="K33" s="360"/>
      <c r="L33" s="360"/>
      <c r="M33" s="360"/>
      <c r="N33" s="360"/>
      <c r="O33" s="360"/>
      <c r="P33" s="360"/>
      <c r="Q33" s="465"/>
      <c r="R33" s="476"/>
      <c r="S33" s="476"/>
      <c r="T33" s="476"/>
      <c r="U33" s="476"/>
      <c r="V33" s="476"/>
      <c r="W33" s="476"/>
      <c r="X33" s="476"/>
      <c r="Y33" s="476"/>
      <c r="Z33" s="476"/>
      <c r="AA33" s="476"/>
      <c r="AB33" s="476"/>
      <c r="AC33" s="476"/>
      <c r="AD33" s="476"/>
      <c r="AE33" s="476"/>
      <c r="AF33" s="476"/>
      <c r="AG33" s="476"/>
      <c r="AH33" s="476"/>
      <c r="AI33" s="479"/>
      <c r="AJ33" s="286"/>
      <c r="AK33" s="286"/>
      <c r="AL33" s="286"/>
      <c r="AM33" s="286"/>
    </row>
    <row r="34" spans="1:41" s="9" customFormat="1" ht="15" customHeight="1" x14ac:dyDescent="0.2">
      <c r="A34" s="269"/>
      <c r="B34" s="118"/>
      <c r="C34" s="118"/>
      <c r="D34" s="118"/>
      <c r="E34" s="118"/>
      <c r="F34" s="118"/>
      <c r="G34" s="184"/>
      <c r="H34" s="299"/>
      <c r="I34" s="270"/>
      <c r="J34" s="271"/>
      <c r="K34" s="271"/>
      <c r="L34" s="271"/>
      <c r="M34" s="271"/>
      <c r="N34" s="271"/>
      <c r="O34" s="271"/>
      <c r="P34" s="271"/>
      <c r="Q34" s="457"/>
      <c r="R34" s="271"/>
      <c r="S34" s="271"/>
      <c r="T34" s="271"/>
      <c r="U34" s="271"/>
      <c r="V34" s="271"/>
      <c r="W34" s="271"/>
      <c r="X34" s="271"/>
      <c r="Y34" s="271"/>
      <c r="Z34" s="271"/>
      <c r="AA34" s="271"/>
      <c r="AB34" s="271"/>
      <c r="AC34" s="271"/>
      <c r="AD34" s="271"/>
      <c r="AE34" s="271"/>
      <c r="AF34" s="271"/>
      <c r="AG34" s="271"/>
      <c r="AH34" s="271"/>
      <c r="AI34" s="457"/>
      <c r="AJ34" s="286"/>
      <c r="AK34" s="286"/>
      <c r="AL34" s="286"/>
      <c r="AM34" s="286"/>
    </row>
    <row r="35" spans="1:41" x14ac:dyDescent="0.25">
      <c r="A35" s="229" t="s">
        <v>606</v>
      </c>
      <c r="B35" s="434"/>
      <c r="C35" s="435"/>
      <c r="D35" s="435"/>
      <c r="E35" s="435"/>
      <c r="F35" s="435"/>
      <c r="G35" s="436"/>
      <c r="H35" s="295"/>
      <c r="I35" s="101"/>
      <c r="J35" s="23"/>
      <c r="K35" s="103"/>
      <c r="L35" s="108"/>
      <c r="M35" s="103"/>
      <c r="N35" s="108"/>
      <c r="O35" s="108"/>
      <c r="P35" s="108"/>
      <c r="Q35" s="455"/>
      <c r="R35" s="108"/>
      <c r="S35" s="108"/>
      <c r="T35" s="108"/>
      <c r="U35" s="108"/>
      <c r="V35" s="108"/>
      <c r="W35" s="108"/>
      <c r="X35" s="108"/>
      <c r="Y35" s="108"/>
      <c r="Z35" s="108"/>
      <c r="AA35" s="108"/>
      <c r="AB35" s="108"/>
      <c r="AC35" s="108"/>
      <c r="AD35" s="108"/>
      <c r="AE35" s="108"/>
      <c r="AF35" s="108"/>
      <c r="AG35" s="108"/>
      <c r="AH35" s="108"/>
      <c r="AI35" s="455"/>
      <c r="AJ35" s="286"/>
      <c r="AK35" s="286"/>
      <c r="AL35" s="286"/>
      <c r="AM35" s="286"/>
      <c r="AN35" s="2"/>
      <c r="AO35" s="2"/>
    </row>
    <row r="36" spans="1:41" x14ac:dyDescent="0.25">
      <c r="A36" s="389" t="s">
        <v>125</v>
      </c>
      <c r="B36" s="390"/>
      <c r="C36" s="391"/>
      <c r="D36" s="391"/>
      <c r="E36" s="391"/>
      <c r="F36" s="391"/>
      <c r="G36" s="392"/>
      <c r="H36" s="300"/>
      <c r="I36" s="199" t="s">
        <v>99</v>
      </c>
      <c r="J36" s="21"/>
      <c r="K36" s="26"/>
      <c r="L36" s="108"/>
      <c r="M36" s="489" t="s">
        <v>405</v>
      </c>
      <c r="N36" s="489"/>
      <c r="O36" s="489"/>
      <c r="P36" s="489"/>
      <c r="Q36" s="454"/>
      <c r="R36" s="103"/>
      <c r="S36" s="103"/>
      <c r="T36" s="103"/>
      <c r="U36" s="103"/>
      <c r="V36" s="103"/>
      <c r="W36" s="103"/>
      <c r="X36" s="103"/>
      <c r="Y36" s="103"/>
      <c r="Z36" s="103"/>
      <c r="AA36" s="103"/>
      <c r="AB36" s="103"/>
      <c r="AC36" s="103"/>
      <c r="AD36" s="103"/>
      <c r="AE36" s="103"/>
      <c r="AF36" s="103"/>
      <c r="AG36" s="103"/>
      <c r="AH36" s="103"/>
      <c r="AI36" s="455"/>
      <c r="AJ36" s="286"/>
      <c r="AK36" s="286"/>
      <c r="AL36" s="286"/>
      <c r="AM36" s="286"/>
      <c r="AN36" s="2"/>
      <c r="AO36" s="2"/>
    </row>
    <row r="37" spans="1:41" x14ac:dyDescent="0.25">
      <c r="A37" s="389"/>
      <c r="B37" s="393"/>
      <c r="C37" s="394"/>
      <c r="D37" s="394"/>
      <c r="E37" s="394"/>
      <c r="F37" s="394"/>
      <c r="G37" s="395"/>
      <c r="H37" s="300"/>
      <c r="I37" s="439"/>
      <c r="J37" s="440"/>
      <c r="K37" s="441"/>
      <c r="L37" s="108"/>
      <c r="M37" s="361"/>
      <c r="N37" s="362"/>
      <c r="O37" s="362"/>
      <c r="P37" s="362"/>
      <c r="Q37" s="466"/>
      <c r="R37" s="477"/>
      <c r="S37" s="477"/>
      <c r="T37" s="477"/>
      <c r="U37" s="477"/>
      <c r="V37" s="477"/>
      <c r="W37" s="477"/>
      <c r="X37" s="477"/>
      <c r="Y37" s="477"/>
      <c r="Z37" s="477"/>
      <c r="AA37" s="477"/>
      <c r="AB37" s="477"/>
      <c r="AC37" s="477"/>
      <c r="AD37" s="477"/>
      <c r="AE37" s="477"/>
      <c r="AF37" s="477"/>
      <c r="AG37" s="477"/>
      <c r="AH37" s="477"/>
      <c r="AI37" s="467"/>
      <c r="AJ37" s="286"/>
      <c r="AK37" s="286"/>
      <c r="AL37" s="286"/>
      <c r="AM37" s="286"/>
      <c r="AN37" s="2"/>
      <c r="AO37" s="2"/>
    </row>
    <row r="38" spans="1:41" x14ac:dyDescent="0.25">
      <c r="A38" s="389"/>
      <c r="B38" s="393"/>
      <c r="C38" s="394"/>
      <c r="D38" s="394"/>
      <c r="E38" s="394"/>
      <c r="F38" s="394"/>
      <c r="G38" s="395"/>
      <c r="H38" s="300"/>
      <c r="I38" s="199" t="s">
        <v>101</v>
      </c>
      <c r="J38" s="21"/>
      <c r="K38" s="27"/>
      <c r="L38" s="108"/>
      <c r="M38" s="363"/>
      <c r="N38" s="364"/>
      <c r="O38" s="364"/>
      <c r="P38" s="364"/>
      <c r="Q38" s="467"/>
      <c r="R38" s="477"/>
      <c r="S38" s="477"/>
      <c r="T38" s="477"/>
      <c r="U38" s="477"/>
      <c r="V38" s="477"/>
      <c r="W38" s="477"/>
      <c r="X38" s="477"/>
      <c r="Y38" s="477"/>
      <c r="Z38" s="477"/>
      <c r="AA38" s="477"/>
      <c r="AB38" s="477"/>
      <c r="AC38" s="477"/>
      <c r="AD38" s="477"/>
      <c r="AE38" s="477"/>
      <c r="AF38" s="477"/>
      <c r="AG38" s="477"/>
      <c r="AH38" s="477"/>
      <c r="AI38" s="467"/>
      <c r="AJ38" s="286"/>
      <c r="AK38" s="286"/>
      <c r="AL38" s="286"/>
      <c r="AM38" s="286"/>
      <c r="AN38" s="2"/>
      <c r="AO38" s="2"/>
    </row>
    <row r="39" spans="1:41" x14ac:dyDescent="0.25">
      <c r="A39" s="112"/>
      <c r="B39" s="396"/>
      <c r="C39" s="397"/>
      <c r="D39" s="397"/>
      <c r="E39" s="397"/>
      <c r="F39" s="397"/>
      <c r="G39" s="398"/>
      <c r="H39" s="300"/>
      <c r="I39" s="442"/>
      <c r="J39" s="443"/>
      <c r="K39" s="444"/>
      <c r="L39" s="108"/>
      <c r="M39" s="365"/>
      <c r="N39" s="366"/>
      <c r="O39" s="366"/>
      <c r="P39" s="366"/>
      <c r="Q39" s="468"/>
      <c r="R39" s="477"/>
      <c r="S39" s="477"/>
      <c r="T39" s="477"/>
      <c r="U39" s="477"/>
      <c r="V39" s="477"/>
      <c r="W39" s="477"/>
      <c r="X39" s="477"/>
      <c r="Y39" s="477"/>
      <c r="Z39" s="477"/>
      <c r="AA39" s="477"/>
      <c r="AB39" s="477"/>
      <c r="AC39" s="477"/>
      <c r="AD39" s="477"/>
      <c r="AE39" s="477"/>
      <c r="AF39" s="477"/>
      <c r="AG39" s="477"/>
      <c r="AH39" s="477"/>
      <c r="AI39" s="467"/>
      <c r="AJ39" s="286"/>
      <c r="AK39" s="286"/>
      <c r="AL39" s="286"/>
      <c r="AM39" s="286"/>
      <c r="AN39" s="2"/>
      <c r="AO39" s="2"/>
    </row>
    <row r="40" spans="1:41" x14ac:dyDescent="0.25">
      <c r="A40" s="229" t="s">
        <v>127</v>
      </c>
      <c r="B40" s="114"/>
      <c r="C40" s="230" t="s">
        <v>128</v>
      </c>
      <c r="D40" s="114"/>
      <c r="E40" s="115" t="s">
        <v>129</v>
      </c>
      <c r="F40" s="100"/>
      <c r="G40" s="122"/>
      <c r="I40" s="199" t="s">
        <v>102</v>
      </c>
      <c r="J40" s="21"/>
      <c r="K40" s="103"/>
      <c r="L40" s="108"/>
      <c r="M40" s="103"/>
      <c r="N40" s="103"/>
      <c r="O40" s="108"/>
      <c r="P40" s="108"/>
      <c r="Q40" s="455"/>
      <c r="R40" s="108"/>
      <c r="S40" s="108"/>
      <c r="T40" s="108"/>
      <c r="U40" s="108"/>
      <c r="V40" s="108"/>
      <c r="W40" s="108"/>
      <c r="X40" s="108"/>
      <c r="Y40" s="108"/>
      <c r="Z40" s="108"/>
      <c r="AA40" s="108"/>
      <c r="AB40" s="108"/>
      <c r="AC40" s="108"/>
      <c r="AD40" s="108"/>
      <c r="AE40" s="108"/>
      <c r="AF40" s="108"/>
      <c r="AG40" s="108"/>
      <c r="AH40" s="108"/>
      <c r="AI40" s="455"/>
      <c r="AJ40" s="286"/>
      <c r="AK40" s="286"/>
      <c r="AL40" s="286"/>
      <c r="AM40" s="286"/>
      <c r="AN40" s="2"/>
      <c r="AO40" s="2"/>
    </row>
    <row r="41" spans="1:41" ht="20.25" customHeight="1" thickBot="1" x14ac:dyDescent="0.3">
      <c r="A41" s="136"/>
      <c r="B41" s="137"/>
      <c r="C41" s="137"/>
      <c r="D41" s="137"/>
      <c r="E41" s="144"/>
      <c r="F41" s="144"/>
      <c r="G41" s="145"/>
      <c r="H41" s="302"/>
      <c r="I41" s="439"/>
      <c r="J41" s="440"/>
      <c r="K41" s="441"/>
      <c r="L41" s="108"/>
      <c r="M41" s="117" t="s">
        <v>437</v>
      </c>
      <c r="N41" s="78"/>
      <c r="O41" s="79"/>
      <c r="P41" s="108"/>
      <c r="Q41" s="458"/>
      <c r="R41" s="474"/>
      <c r="S41" s="474"/>
      <c r="T41" s="474"/>
      <c r="U41" s="474"/>
      <c r="V41" s="474"/>
      <c r="W41" s="474"/>
      <c r="X41" s="474"/>
      <c r="Y41" s="474"/>
      <c r="Z41" s="474"/>
      <c r="AA41" s="474"/>
      <c r="AB41" s="474"/>
      <c r="AC41" s="474"/>
      <c r="AD41" s="474"/>
      <c r="AE41" s="474"/>
      <c r="AF41" s="474"/>
      <c r="AG41" s="474"/>
      <c r="AH41" s="474"/>
      <c r="AI41" s="455"/>
      <c r="AJ41" s="286"/>
      <c r="AK41" s="286"/>
      <c r="AL41" s="286"/>
      <c r="AM41" s="286"/>
      <c r="AN41" s="2"/>
      <c r="AO41" s="2"/>
    </row>
    <row r="42" spans="1:41" ht="8.1" customHeight="1" x14ac:dyDescent="0.25">
      <c r="A42" s="279"/>
      <c r="B42" s="280"/>
      <c r="C42" s="280"/>
      <c r="D42" s="280"/>
      <c r="E42" s="281"/>
      <c r="F42" s="281"/>
      <c r="G42" s="282"/>
      <c r="H42" s="302"/>
      <c r="I42" s="196"/>
      <c r="J42" s="108"/>
      <c r="K42" s="108"/>
      <c r="L42" s="108"/>
      <c r="M42" s="108"/>
      <c r="N42" s="108"/>
      <c r="O42" s="108"/>
      <c r="P42" s="108"/>
      <c r="Q42" s="455"/>
      <c r="R42" s="108"/>
      <c r="S42" s="108"/>
      <c r="T42" s="108"/>
      <c r="U42" s="108"/>
      <c r="V42" s="108"/>
      <c r="W42" s="108"/>
      <c r="X42" s="108"/>
      <c r="Y42" s="108"/>
      <c r="Z42" s="108"/>
      <c r="AA42" s="108"/>
      <c r="AB42" s="108"/>
      <c r="AC42" s="108"/>
      <c r="AD42" s="108"/>
      <c r="AE42" s="108"/>
      <c r="AF42" s="108"/>
      <c r="AG42" s="108"/>
      <c r="AH42" s="108"/>
      <c r="AI42" s="454"/>
      <c r="AJ42" s="286"/>
      <c r="AK42" s="286"/>
      <c r="AL42" s="286"/>
      <c r="AM42" s="286"/>
      <c r="AN42" s="2"/>
      <c r="AO42" s="2"/>
    </row>
    <row r="43" spans="1:41" ht="23.25" customHeight="1" x14ac:dyDescent="0.25">
      <c r="A43" s="376" t="s">
        <v>620</v>
      </c>
      <c r="B43" s="377"/>
      <c r="C43" s="377"/>
      <c r="D43" s="224"/>
      <c r="E43" s="401" t="s">
        <v>621</v>
      </c>
      <c r="F43" s="401"/>
      <c r="G43" s="402"/>
      <c r="H43" s="303"/>
      <c r="I43" s="200" t="s">
        <v>126</v>
      </c>
      <c r="J43" s="29"/>
      <c r="K43" s="29"/>
      <c r="L43" s="108"/>
      <c r="M43" s="103"/>
      <c r="N43" s="103"/>
      <c r="O43" s="108"/>
      <c r="P43" s="108"/>
      <c r="Q43" s="455"/>
      <c r="R43" s="108"/>
      <c r="S43" s="108"/>
      <c r="T43" s="108"/>
      <c r="U43" s="108"/>
      <c r="V43" s="108"/>
      <c r="W43" s="108"/>
      <c r="X43" s="108"/>
      <c r="Y43" s="108"/>
      <c r="Z43" s="108"/>
      <c r="AA43" s="108"/>
      <c r="AB43" s="108"/>
      <c r="AC43" s="108"/>
      <c r="AD43" s="108"/>
      <c r="AE43" s="108"/>
      <c r="AF43" s="108"/>
      <c r="AG43" s="108"/>
      <c r="AH43" s="108"/>
      <c r="AI43" s="454"/>
      <c r="AJ43" s="287"/>
      <c r="AK43" s="287"/>
      <c r="AL43" s="287"/>
      <c r="AM43" s="287"/>
      <c r="AN43" s="2"/>
      <c r="AO43" s="2"/>
    </row>
    <row r="44" spans="1:41" ht="23.25" customHeight="1" thickBot="1" x14ac:dyDescent="0.3">
      <c r="A44" s="378"/>
      <c r="B44" s="379"/>
      <c r="C44" s="379"/>
      <c r="D44" s="283"/>
      <c r="E44" s="403"/>
      <c r="F44" s="403"/>
      <c r="G44" s="404"/>
      <c r="H44" s="303"/>
      <c r="I44" s="336"/>
      <c r="J44" s="337"/>
      <c r="K44" s="338"/>
      <c r="L44" s="108"/>
      <c r="M44" s="108"/>
      <c r="N44" s="108"/>
      <c r="O44" s="108"/>
      <c r="P44" s="108"/>
      <c r="Q44" s="455"/>
      <c r="R44" s="108"/>
      <c r="S44" s="108"/>
      <c r="T44" s="108"/>
      <c r="U44" s="108"/>
      <c r="V44" s="108"/>
      <c r="W44" s="108"/>
      <c r="X44" s="108"/>
      <c r="Y44" s="108"/>
      <c r="Z44" s="108"/>
      <c r="AA44" s="108"/>
      <c r="AB44" s="108"/>
      <c r="AC44" s="108"/>
      <c r="AD44" s="108"/>
      <c r="AE44" s="108"/>
      <c r="AF44" s="108"/>
      <c r="AG44" s="108"/>
      <c r="AH44" s="108"/>
      <c r="AI44" s="454"/>
      <c r="AJ44" s="287"/>
      <c r="AK44" s="287"/>
      <c r="AL44" s="287"/>
      <c r="AM44" s="287"/>
      <c r="AN44" s="2"/>
      <c r="AO44" s="2"/>
    </row>
    <row r="45" spans="1:41" ht="18" customHeight="1" thickBot="1" x14ac:dyDescent="0.3">
      <c r="A45" s="173" t="s">
        <v>443</v>
      </c>
      <c r="B45" s="174"/>
      <c r="C45" s="174"/>
      <c r="D45" s="174"/>
      <c r="E45" s="345" t="s">
        <v>454</v>
      </c>
      <c r="F45" s="345"/>
      <c r="G45" s="346"/>
      <c r="H45" s="304"/>
      <c r="I45" s="339"/>
      <c r="J45" s="340"/>
      <c r="K45" s="341"/>
      <c r="L45" s="108"/>
      <c r="M45" s="103"/>
      <c r="N45" s="103"/>
      <c r="O45" s="108"/>
      <c r="P45" s="108"/>
      <c r="Q45" s="455"/>
      <c r="R45" s="108"/>
      <c r="S45" s="108"/>
      <c r="T45" s="108"/>
      <c r="U45" s="108"/>
      <c r="V45" s="108"/>
      <c r="W45" s="108"/>
      <c r="X45" s="108"/>
      <c r="Y45" s="108"/>
      <c r="Z45" s="108"/>
      <c r="AA45" s="108"/>
      <c r="AB45" s="108"/>
      <c r="AC45" s="108"/>
      <c r="AD45" s="108"/>
      <c r="AE45" s="108"/>
      <c r="AF45" s="108"/>
      <c r="AG45" s="108"/>
      <c r="AH45" s="108"/>
      <c r="AJ45" s="287"/>
      <c r="AK45" s="287"/>
      <c r="AL45" s="287"/>
      <c r="AM45" s="287"/>
      <c r="AN45" s="2"/>
      <c r="AO45" s="2"/>
    </row>
    <row r="46" spans="1:41" ht="6.75" customHeight="1" thickTop="1" x14ac:dyDescent="0.25">
      <c r="A46" s="175"/>
      <c r="B46" s="176"/>
      <c r="C46" s="176"/>
      <c r="D46" s="176"/>
      <c r="E46" s="177"/>
      <c r="F46" s="177"/>
      <c r="G46" s="178"/>
      <c r="H46" s="304"/>
      <c r="I46" s="339"/>
      <c r="J46" s="340"/>
      <c r="K46" s="341"/>
      <c r="L46" s="108"/>
      <c r="M46" s="108"/>
      <c r="N46" s="108"/>
      <c r="O46" s="108"/>
      <c r="P46" s="108"/>
      <c r="Q46" s="455"/>
      <c r="R46" s="108"/>
      <c r="S46" s="108"/>
      <c r="T46" s="108"/>
      <c r="U46" s="108"/>
      <c r="V46" s="108"/>
      <c r="W46" s="108"/>
      <c r="X46" s="108"/>
      <c r="Y46" s="108"/>
      <c r="Z46" s="108"/>
      <c r="AA46" s="108"/>
      <c r="AB46" s="108"/>
      <c r="AC46" s="108"/>
      <c r="AD46" s="108"/>
      <c r="AE46" s="108"/>
      <c r="AF46" s="108"/>
      <c r="AG46" s="108"/>
      <c r="AH46" s="108"/>
      <c r="AJ46" s="287"/>
      <c r="AK46" s="287"/>
      <c r="AL46" s="287"/>
      <c r="AM46" s="287"/>
      <c r="AN46" s="2"/>
      <c r="AO46" s="2"/>
    </row>
    <row r="47" spans="1:41" ht="21" customHeight="1" x14ac:dyDescent="0.25">
      <c r="A47" s="172"/>
      <c r="B47" s="253" t="str">
        <f>IF(D43="MBLL Distribution","Firm Case Cost or Fim Retail? (select from drop-down):","")</f>
        <v/>
      </c>
      <c r="C47" s="206"/>
      <c r="D47" s="252"/>
      <c r="E47" s="250" t="s">
        <v>424</v>
      </c>
      <c r="F47" s="265"/>
      <c r="G47" s="122"/>
      <c r="H47" s="305"/>
      <c r="I47" s="339"/>
      <c r="J47" s="340"/>
      <c r="K47" s="341"/>
      <c r="L47" s="108"/>
      <c r="M47" s="117"/>
      <c r="N47" s="108"/>
      <c r="O47" s="108"/>
      <c r="P47" s="108"/>
      <c r="Q47" s="455"/>
      <c r="R47" s="108"/>
      <c r="S47" s="108"/>
      <c r="T47" s="108"/>
      <c r="U47" s="108"/>
      <c r="V47" s="108"/>
      <c r="W47" s="108"/>
      <c r="X47" s="108"/>
      <c r="Y47" s="108"/>
      <c r="Z47" s="108"/>
      <c r="AA47" s="108"/>
      <c r="AB47" s="108"/>
      <c r="AC47" s="108"/>
      <c r="AD47" s="108"/>
      <c r="AE47" s="108"/>
      <c r="AF47" s="108"/>
      <c r="AG47" s="108"/>
      <c r="AH47" s="108"/>
      <c r="AI47" s="455"/>
      <c r="AJ47" s="287"/>
      <c r="AK47" s="287"/>
      <c r="AL47" s="287"/>
      <c r="AM47" s="287"/>
      <c r="AN47" s="2"/>
      <c r="AO47" s="2"/>
    </row>
    <row r="48" spans="1:41" ht="15.95" customHeight="1" x14ac:dyDescent="0.25">
      <c r="A48" s="139"/>
      <c r="B48" s="260" t="str">
        <f>IF(C47="Firm Case Cost","Unit Cost:","")</f>
        <v/>
      </c>
      <c r="C48" s="254" t="str">
        <f>IFERROR(IF(C47="FIRM CASE COST",(D47/B26),""),"")</f>
        <v/>
      </c>
      <c r="D48" s="273" t="str">
        <f>IF(AND(OR(C47="Firm Case Cost",C47="Firm Retail"),D47=""),"Please Input 'Value'","")</f>
        <v/>
      </c>
      <c r="E48" s="250" t="s">
        <v>134</v>
      </c>
      <c r="F48" s="266"/>
      <c r="G48" s="141"/>
      <c r="H48" s="306"/>
      <c r="I48" s="342"/>
      <c r="J48" s="343"/>
      <c r="K48" s="344"/>
      <c r="L48" s="108"/>
      <c r="M48" s="103"/>
      <c r="N48" s="29"/>
      <c r="O48" s="29"/>
      <c r="P48" s="29"/>
      <c r="Q48" s="459"/>
      <c r="R48" s="29"/>
      <c r="S48" s="29"/>
      <c r="T48" s="29"/>
      <c r="U48" s="29"/>
      <c r="V48" s="29"/>
      <c r="W48" s="29"/>
      <c r="X48" s="29"/>
      <c r="Y48" s="29"/>
      <c r="Z48" s="29"/>
      <c r="AA48" s="29"/>
      <c r="AB48" s="29"/>
      <c r="AC48" s="29"/>
      <c r="AD48" s="29"/>
      <c r="AE48" s="29"/>
      <c r="AF48" s="29"/>
      <c r="AG48" s="29"/>
      <c r="AH48" s="29"/>
      <c r="AI48" s="458"/>
      <c r="AJ48" s="287"/>
      <c r="AK48" s="287"/>
      <c r="AL48" s="287"/>
      <c r="AM48" s="287"/>
      <c r="AN48" s="2"/>
      <c r="AO48" s="2"/>
    </row>
    <row r="49" spans="1:41" x14ac:dyDescent="0.25">
      <c r="A49" s="140"/>
      <c r="B49" s="65"/>
      <c r="C49" s="73"/>
      <c r="D49" s="250"/>
      <c r="E49" s="260" t="str">
        <f>IF(F48="Yes","Microbrewery Level:","")</f>
        <v/>
      </c>
      <c r="F49" s="324"/>
      <c r="G49" s="141"/>
      <c r="H49" s="295"/>
      <c r="I49" s="196"/>
      <c r="J49" s="108"/>
      <c r="K49" s="108"/>
      <c r="L49" s="108"/>
      <c r="M49" s="103"/>
      <c r="N49" s="108"/>
      <c r="O49" s="108"/>
      <c r="P49" s="108"/>
      <c r="Q49" s="455"/>
      <c r="R49" s="108"/>
      <c r="S49" s="108"/>
      <c r="T49" s="108"/>
      <c r="U49" s="108"/>
      <c r="V49" s="108"/>
      <c r="W49" s="108"/>
      <c r="X49" s="108"/>
      <c r="Y49" s="108"/>
      <c r="Z49" s="108"/>
      <c r="AA49" s="108"/>
      <c r="AB49" s="108"/>
      <c r="AC49" s="108"/>
      <c r="AD49" s="108"/>
      <c r="AE49" s="108"/>
      <c r="AF49" s="108"/>
      <c r="AG49" s="108"/>
      <c r="AH49" s="108"/>
      <c r="AI49" s="455"/>
      <c r="AJ49" s="287"/>
      <c r="AK49" s="287"/>
      <c r="AL49" s="287"/>
      <c r="AM49" s="287"/>
      <c r="AN49" s="2"/>
      <c r="AO49" s="2"/>
    </row>
    <row r="50" spans="1:41" x14ac:dyDescent="0.25">
      <c r="A50" s="208"/>
      <c r="B50" s="278" t="str">
        <f>IF(D43="Private Distribution","Please select from drop-down for pricing details:  ","")</f>
        <v/>
      </c>
      <c r="C50" s="264"/>
      <c r="D50" s="264"/>
      <c r="E50" s="251" t="str">
        <f>IF(D43="Private Distribution","Product Availability Date:","")</f>
        <v/>
      </c>
      <c r="F50" s="227"/>
      <c r="G50" s="122"/>
      <c r="H50" s="295"/>
      <c r="I50" s="196"/>
      <c r="J50" s="108"/>
      <c r="K50" s="108"/>
      <c r="L50" s="108"/>
      <c r="M50" s="103"/>
      <c r="N50" s="108"/>
      <c r="O50" s="108"/>
      <c r="P50" s="108"/>
      <c r="Q50" s="455"/>
      <c r="R50" s="108"/>
      <c r="S50" s="108"/>
      <c r="T50" s="108"/>
      <c r="U50" s="108"/>
      <c r="V50" s="108"/>
      <c r="W50" s="108"/>
      <c r="X50" s="108"/>
      <c r="Y50" s="108"/>
      <c r="Z50" s="108"/>
      <c r="AA50" s="108"/>
      <c r="AB50" s="108"/>
      <c r="AC50" s="108"/>
      <c r="AD50" s="108"/>
      <c r="AE50" s="108"/>
      <c r="AF50" s="108"/>
      <c r="AG50" s="108"/>
      <c r="AH50" s="108"/>
      <c r="AI50" s="487"/>
      <c r="AJ50" s="287"/>
      <c r="AK50" s="287"/>
      <c r="AL50" s="287"/>
      <c r="AM50" s="287"/>
      <c r="AN50" s="2"/>
      <c r="AO50" s="2"/>
    </row>
    <row r="51" spans="1:41" x14ac:dyDescent="0.25">
      <c r="A51" s="208"/>
      <c r="B51" s="206"/>
      <c r="C51" s="274"/>
      <c r="D51" s="264"/>
      <c r="E51" s="251" t="str">
        <f>IF(D43="Private Distribution","Refundable Deposit (Keg):","")</f>
        <v/>
      </c>
      <c r="F51" s="134"/>
      <c r="G51" s="141"/>
      <c r="H51" s="307"/>
      <c r="I51" s="348" t="s">
        <v>461</v>
      </c>
      <c r="J51" s="349"/>
      <c r="K51" s="349"/>
      <c r="L51" s="350"/>
      <c r="M51" s="103"/>
      <c r="N51" s="28"/>
      <c r="O51" s="28"/>
      <c r="P51" s="28"/>
      <c r="Q51" s="460"/>
      <c r="R51" s="28"/>
      <c r="S51" s="28"/>
      <c r="T51" s="28"/>
      <c r="U51" s="28"/>
      <c r="V51" s="28"/>
      <c r="W51" s="28"/>
      <c r="X51" s="28"/>
      <c r="Y51" s="28"/>
      <c r="Z51" s="28"/>
      <c r="AA51" s="28"/>
      <c r="AB51" s="28"/>
      <c r="AC51" s="28"/>
      <c r="AD51" s="28"/>
      <c r="AE51" s="28"/>
      <c r="AF51" s="28"/>
      <c r="AG51" s="28"/>
      <c r="AH51" s="28"/>
      <c r="AI51" s="455"/>
      <c r="AJ51" s="287"/>
      <c r="AK51" s="287"/>
      <c r="AL51" s="287"/>
      <c r="AM51" s="287"/>
      <c r="AN51" s="2"/>
      <c r="AO51" s="2"/>
    </row>
    <row r="52" spans="1:41" x14ac:dyDescent="0.25">
      <c r="A52" s="208"/>
      <c r="B52" s="275" t="str">
        <f>IF(AND(C51&gt;=1,B51=""),"Please select 'Type' from drop down","")</f>
        <v/>
      </c>
      <c r="C52" s="276" t="str">
        <f>IF(AND(OR(B51="Gross Price to Brewer",B51="Retail Price",B51="Licensee Price"),C51=""),"Please input 'Value'","")</f>
        <v/>
      </c>
      <c r="D52" s="264"/>
      <c r="E52" s="251" t="str">
        <f>IF(D43="Private Distribution","Customer Restrictions:","")</f>
        <v/>
      </c>
      <c r="F52" s="206"/>
      <c r="G52" s="141"/>
      <c r="H52" s="307"/>
      <c r="I52" s="82" t="s">
        <v>159</v>
      </c>
      <c r="J52" s="83">
        <f>IF(B87 = "no", 15, 0)</f>
        <v>0</v>
      </c>
      <c r="K52" s="84"/>
      <c r="L52" s="85"/>
      <c r="M52" s="103"/>
      <c r="N52" s="28"/>
      <c r="O52" s="28"/>
      <c r="P52" s="28"/>
      <c r="Q52" s="460"/>
      <c r="R52" s="28"/>
      <c r="S52" s="28"/>
      <c r="T52" s="28"/>
      <c r="U52" s="28"/>
      <c r="V52" s="28"/>
      <c r="W52" s="28"/>
      <c r="X52" s="28"/>
      <c r="Y52" s="28"/>
      <c r="Z52" s="28"/>
      <c r="AA52" s="28"/>
      <c r="AB52" s="28"/>
      <c r="AC52" s="28"/>
      <c r="AD52" s="28"/>
      <c r="AE52" s="28"/>
      <c r="AF52" s="28"/>
      <c r="AG52" s="28"/>
      <c r="AH52" s="28"/>
      <c r="AI52" s="455"/>
      <c r="AJ52" s="287"/>
      <c r="AK52" s="287"/>
      <c r="AL52" s="287"/>
      <c r="AM52" s="287"/>
      <c r="AN52" s="2"/>
      <c r="AO52" s="2"/>
    </row>
    <row r="53" spans="1:41" x14ac:dyDescent="0.25">
      <c r="A53" s="249"/>
      <c r="B53" s="15"/>
      <c r="C53" s="15"/>
      <c r="D53" s="219" t="str">
        <f>IF(F52="Yes","→ If 'yes' indicate in comments below:","")</f>
        <v/>
      </c>
      <c r="E53" s="131"/>
      <c r="F53" s="131"/>
      <c r="G53" s="141"/>
      <c r="H53" s="307"/>
      <c r="I53" s="86" t="s">
        <v>362</v>
      </c>
      <c r="J53" s="83">
        <f>IF(B88 = "&lt; 10 hL", 10, 0)</f>
        <v>0</v>
      </c>
      <c r="K53" s="84"/>
      <c r="L53" s="85"/>
      <c r="M53" s="103"/>
      <c r="N53" s="28"/>
      <c r="O53" s="28"/>
      <c r="P53" s="28"/>
      <c r="Q53" s="460"/>
      <c r="R53" s="28"/>
      <c r="S53" s="28"/>
      <c r="T53" s="28"/>
      <c r="U53" s="28"/>
      <c r="V53" s="28"/>
      <c r="W53" s="28"/>
      <c r="X53" s="28"/>
      <c r="Y53" s="28"/>
      <c r="Z53" s="28"/>
      <c r="AA53" s="28"/>
      <c r="AB53" s="28"/>
      <c r="AC53" s="28"/>
      <c r="AD53" s="28"/>
      <c r="AE53" s="28"/>
      <c r="AF53" s="28"/>
      <c r="AG53" s="28"/>
      <c r="AH53" s="28"/>
      <c r="AI53" s="455"/>
      <c r="AJ53" s="287"/>
      <c r="AK53" s="287"/>
      <c r="AL53" s="287"/>
      <c r="AM53" s="287"/>
      <c r="AN53" s="2"/>
      <c r="AO53" s="2"/>
    </row>
    <row r="54" spans="1:41" x14ac:dyDescent="0.25">
      <c r="A54" s="66"/>
      <c r="B54" s="65"/>
      <c r="C54" s="15"/>
      <c r="D54" s="328"/>
      <c r="E54" s="328"/>
      <c r="F54" s="328"/>
      <c r="G54" s="329"/>
      <c r="H54" s="308"/>
      <c r="I54" s="87" t="s">
        <v>363</v>
      </c>
      <c r="J54" s="83">
        <f>IF(B88 = "11 - 30 hL", 8, 0)</f>
        <v>0</v>
      </c>
      <c r="K54" s="84"/>
      <c r="L54" s="85"/>
      <c r="M54" s="103"/>
      <c r="N54" s="28"/>
      <c r="O54" s="28"/>
      <c r="P54" s="28"/>
      <c r="Q54" s="460"/>
      <c r="R54" s="28"/>
      <c r="S54" s="28"/>
      <c r="T54" s="28"/>
      <c r="U54" s="28"/>
      <c r="V54" s="28"/>
      <c r="W54" s="28"/>
      <c r="X54" s="28"/>
      <c r="Y54" s="28"/>
      <c r="Z54" s="28"/>
      <c r="AA54" s="28"/>
      <c r="AB54" s="28"/>
      <c r="AC54" s="28"/>
      <c r="AD54" s="28"/>
      <c r="AE54" s="28"/>
      <c r="AF54" s="28"/>
      <c r="AG54" s="28"/>
      <c r="AH54" s="28"/>
      <c r="AI54" s="455"/>
      <c r="AJ54" s="287"/>
      <c r="AK54" s="287"/>
      <c r="AL54" s="287"/>
      <c r="AM54" s="287"/>
      <c r="AN54" s="2"/>
      <c r="AO54" s="2"/>
    </row>
    <row r="55" spans="1:41" ht="15.75" thickBot="1" x14ac:dyDescent="0.3">
      <c r="A55" s="66"/>
      <c r="B55" s="65"/>
      <c r="C55" s="15"/>
      <c r="D55" s="328"/>
      <c r="E55" s="328"/>
      <c r="F55" s="328"/>
      <c r="G55" s="329"/>
      <c r="H55" s="308"/>
      <c r="I55" s="82" t="s">
        <v>364</v>
      </c>
      <c r="J55" s="83">
        <f>IF(B88 = "31 - 100 hL", 6, 0)</f>
        <v>0</v>
      </c>
      <c r="K55" s="84"/>
      <c r="L55" s="85"/>
      <c r="M55" s="108"/>
      <c r="N55" s="29"/>
      <c r="O55" s="28"/>
      <c r="P55" s="28"/>
      <c r="Q55" s="460"/>
      <c r="R55" s="28"/>
      <c r="S55" s="28"/>
      <c r="T55" s="28"/>
      <c r="U55" s="28"/>
      <c r="V55" s="28"/>
      <c r="W55" s="28"/>
      <c r="X55" s="28"/>
      <c r="Y55" s="28"/>
      <c r="Z55" s="28"/>
      <c r="AA55" s="28"/>
      <c r="AB55" s="28"/>
      <c r="AC55" s="28"/>
      <c r="AD55" s="28"/>
      <c r="AE55" s="28"/>
      <c r="AF55" s="28"/>
      <c r="AG55" s="28"/>
      <c r="AH55" s="28"/>
      <c r="AI55" s="455"/>
      <c r="AJ55" s="287"/>
      <c r="AK55" s="287"/>
      <c r="AL55" s="287"/>
      <c r="AM55" s="287"/>
      <c r="AN55" s="2"/>
      <c r="AO55" s="2"/>
    </row>
    <row r="56" spans="1:41" x14ac:dyDescent="0.25">
      <c r="A56" s="380" t="s">
        <v>135</v>
      </c>
      <c r="B56" s="381"/>
      <c r="C56" s="381"/>
      <c r="D56" s="267"/>
      <c r="E56" s="267"/>
      <c r="F56" s="267"/>
      <c r="G56" s="268"/>
      <c r="I56" s="82" t="s">
        <v>365</v>
      </c>
      <c r="J56" s="83">
        <f>IF(B88 = "101 - 250 hL", 4, 0)</f>
        <v>0</v>
      </c>
      <c r="K56" s="84"/>
      <c r="L56" s="85"/>
      <c r="M56" s="29"/>
      <c r="N56" s="29"/>
      <c r="O56" s="28"/>
      <c r="P56" s="28"/>
      <c r="Q56" s="460"/>
      <c r="R56" s="28"/>
      <c r="S56" s="28"/>
      <c r="T56" s="28"/>
      <c r="U56" s="28"/>
      <c r="V56" s="28"/>
      <c r="W56" s="28"/>
      <c r="X56" s="28"/>
      <c r="Y56" s="28"/>
      <c r="Z56" s="28"/>
      <c r="AA56" s="28"/>
      <c r="AB56" s="28"/>
      <c r="AC56" s="28"/>
      <c r="AD56" s="28"/>
      <c r="AE56" s="28"/>
      <c r="AF56" s="28"/>
      <c r="AG56" s="28"/>
      <c r="AH56" s="28"/>
      <c r="AI56" s="455"/>
      <c r="AJ56" s="287"/>
      <c r="AK56" s="287"/>
      <c r="AL56" s="287"/>
      <c r="AM56" s="287"/>
      <c r="AN56" s="2"/>
      <c r="AO56" s="2"/>
    </row>
    <row r="57" spans="1:41" x14ac:dyDescent="0.25">
      <c r="A57" s="138"/>
      <c r="B57" s="135"/>
      <c r="C57" s="65"/>
      <c r="D57" s="65"/>
      <c r="E57" s="65"/>
      <c r="F57" s="65"/>
      <c r="G57" s="122"/>
      <c r="I57" s="82" t="s">
        <v>366</v>
      </c>
      <c r="J57" s="83">
        <f>IF(B88 = "251 - 500 hL", 2, 0)</f>
        <v>0</v>
      </c>
      <c r="K57" s="84"/>
      <c r="L57" s="85"/>
      <c r="M57" s="108"/>
      <c r="N57" s="29"/>
      <c r="O57" s="108"/>
      <c r="P57" s="108"/>
      <c r="Q57" s="455"/>
      <c r="R57" s="108"/>
      <c r="S57" s="108"/>
      <c r="T57" s="108"/>
      <c r="U57" s="108"/>
      <c r="V57" s="108"/>
      <c r="W57" s="108"/>
      <c r="X57" s="108"/>
      <c r="Y57" s="108"/>
      <c r="Z57" s="108"/>
      <c r="AA57" s="108"/>
      <c r="AB57" s="108"/>
      <c r="AC57" s="108"/>
      <c r="AD57" s="108"/>
      <c r="AE57" s="108"/>
      <c r="AF57" s="108"/>
      <c r="AG57" s="108"/>
      <c r="AH57" s="108"/>
      <c r="AI57" s="455"/>
      <c r="AJ57" s="287"/>
      <c r="AK57" s="287"/>
      <c r="AL57" s="287"/>
      <c r="AM57" s="287"/>
      <c r="AN57" s="2"/>
      <c r="AO57" s="2"/>
    </row>
    <row r="58" spans="1:41" x14ac:dyDescent="0.25">
      <c r="A58" s="255" t="str">
        <f>IF(D43="Private Distribution","Private Distributor:","")</f>
        <v/>
      </c>
      <c r="B58" s="347"/>
      <c r="C58" s="347"/>
      <c r="D58" s="65"/>
      <c r="E58" s="256" t="str">
        <f>IF(D43="Private Distribution","Carton Multiple (if applicable):","")</f>
        <v/>
      </c>
      <c r="F58" s="259"/>
      <c r="G58" s="122"/>
      <c r="I58" s="82" t="s">
        <v>367</v>
      </c>
      <c r="J58" s="83">
        <f>IF(OR((K58 = TRUE), L58=TRUE), 5, 0)</f>
        <v>0</v>
      </c>
      <c r="K58" s="84" t="b">
        <v>0</v>
      </c>
      <c r="L58" s="85" t="b">
        <v>0</v>
      </c>
      <c r="M58" s="108"/>
      <c r="N58" s="29"/>
      <c r="O58" s="108"/>
      <c r="P58" s="108"/>
      <c r="Q58" s="455"/>
      <c r="R58" s="108"/>
      <c r="S58" s="108"/>
      <c r="T58" s="108"/>
      <c r="U58" s="108"/>
      <c r="V58" s="108"/>
      <c r="W58" s="108"/>
      <c r="X58" s="108"/>
      <c r="Y58" s="108"/>
      <c r="Z58" s="108"/>
      <c r="AA58" s="108"/>
      <c r="AB58" s="108"/>
      <c r="AC58" s="108"/>
      <c r="AD58" s="108"/>
      <c r="AE58" s="108"/>
      <c r="AF58" s="108"/>
      <c r="AG58" s="108"/>
      <c r="AH58" s="108"/>
      <c r="AI58" s="455"/>
      <c r="AJ58" s="287"/>
      <c r="AK58" s="287"/>
      <c r="AL58" s="287"/>
      <c r="AM58" s="287"/>
      <c r="AN58" s="2"/>
      <c r="AO58" s="2"/>
    </row>
    <row r="59" spans="1:41" x14ac:dyDescent="0.25">
      <c r="A59" s="146"/>
      <c r="B59" s="147"/>
      <c r="C59" s="147"/>
      <c r="D59" s="65"/>
      <c r="E59" s="65"/>
      <c r="F59" s="65"/>
      <c r="G59" s="122"/>
      <c r="I59" s="88" t="s">
        <v>368</v>
      </c>
      <c r="J59" s="83">
        <f t="shared" ref="J59:J61" si="0">IF(K59 = TRUE, 5, 0)</f>
        <v>0</v>
      </c>
      <c r="K59" s="84" t="b">
        <v>0</v>
      </c>
      <c r="L59" s="89"/>
      <c r="M59" s="108"/>
      <c r="N59" s="29"/>
      <c r="O59" s="108"/>
      <c r="P59" s="108"/>
      <c r="Q59" s="455"/>
      <c r="R59" s="108"/>
      <c r="S59" s="108"/>
      <c r="T59" s="108"/>
      <c r="U59" s="108"/>
      <c r="V59" s="108"/>
      <c r="W59" s="108"/>
      <c r="X59" s="108"/>
      <c r="Y59" s="108"/>
      <c r="Z59" s="108"/>
      <c r="AA59" s="108"/>
      <c r="AB59" s="108"/>
      <c r="AC59" s="108"/>
      <c r="AD59" s="108"/>
      <c r="AE59" s="108"/>
      <c r="AF59" s="108"/>
      <c r="AG59" s="108"/>
      <c r="AH59" s="108"/>
      <c r="AI59" s="455"/>
      <c r="AJ59" s="287"/>
      <c r="AK59" s="287"/>
      <c r="AL59" s="287"/>
      <c r="AM59" s="287"/>
      <c r="AN59" s="2"/>
      <c r="AO59" s="2"/>
    </row>
    <row r="60" spans="1:41" s="9" customFormat="1" x14ac:dyDescent="0.25">
      <c r="A60" s="258" t="str">
        <f>IF(D43="MBLL Distribution","Indicate where product is located for MBLL to source:","")</f>
        <v/>
      </c>
      <c r="B60" s="63"/>
      <c r="C60" s="63"/>
      <c r="D60" s="64"/>
      <c r="E60" s="64"/>
      <c r="F60" s="64"/>
      <c r="G60" s="122"/>
      <c r="H60" s="301"/>
      <c r="I60" s="82" t="s">
        <v>369</v>
      </c>
      <c r="J60" s="83">
        <f t="shared" si="0"/>
        <v>0</v>
      </c>
      <c r="K60" s="84" t="b">
        <v>0</v>
      </c>
      <c r="L60" s="85"/>
      <c r="M60" s="108"/>
      <c r="N60" s="29"/>
      <c r="O60" s="108"/>
      <c r="P60" s="108"/>
      <c r="Q60" s="455"/>
      <c r="R60" s="108"/>
      <c r="S60" s="108"/>
      <c r="T60" s="108"/>
      <c r="U60" s="108"/>
      <c r="V60" s="108"/>
      <c r="W60" s="108"/>
      <c r="X60" s="108"/>
      <c r="Y60" s="108"/>
      <c r="Z60" s="108"/>
      <c r="AA60" s="108"/>
      <c r="AB60" s="108"/>
      <c r="AC60" s="108"/>
      <c r="AD60" s="108"/>
      <c r="AE60" s="108"/>
      <c r="AF60" s="108"/>
      <c r="AG60" s="108"/>
      <c r="AH60" s="108"/>
      <c r="AI60" s="455"/>
      <c r="AJ60" s="287"/>
      <c r="AK60" s="287"/>
      <c r="AL60" s="287"/>
      <c r="AM60" s="287"/>
    </row>
    <row r="61" spans="1:41" ht="15" customHeight="1" x14ac:dyDescent="0.25">
      <c r="A61" s="257" t="str">
        <f>IF(D43="MBLL Distribution","Pick-up location/Address:","")</f>
        <v/>
      </c>
      <c r="B61" s="425"/>
      <c r="C61" s="425"/>
      <c r="D61" s="277" t="str">
        <f>IF(D43="MBLL Distribution","Country of Export:","")</f>
        <v/>
      </c>
      <c r="E61" s="431"/>
      <c r="F61" s="431"/>
      <c r="G61" s="122"/>
      <c r="I61" s="82" t="s">
        <v>370</v>
      </c>
      <c r="J61" s="83">
        <f t="shared" si="0"/>
        <v>0</v>
      </c>
      <c r="K61" s="84" t="b">
        <v>0</v>
      </c>
      <c r="L61" s="85"/>
      <c r="M61" s="29"/>
      <c r="N61" s="29"/>
      <c r="O61" s="108"/>
      <c r="P61" s="108"/>
      <c r="Q61" s="455"/>
      <c r="R61" s="108"/>
      <c r="S61" s="108"/>
      <c r="T61" s="108"/>
      <c r="U61" s="108"/>
      <c r="V61" s="108"/>
      <c r="W61" s="108"/>
      <c r="X61" s="108"/>
      <c r="Y61" s="108"/>
      <c r="Z61" s="108"/>
      <c r="AA61" s="108"/>
      <c r="AB61" s="108"/>
      <c r="AC61" s="108"/>
      <c r="AD61" s="108"/>
      <c r="AE61" s="108"/>
      <c r="AF61" s="108"/>
      <c r="AG61" s="108"/>
      <c r="AH61" s="108"/>
      <c r="AI61" s="455"/>
      <c r="AJ61" s="287"/>
      <c r="AK61" s="287"/>
      <c r="AL61" s="287"/>
      <c r="AM61" s="287"/>
      <c r="AN61" s="2"/>
      <c r="AO61" s="2"/>
    </row>
    <row r="62" spans="1:41" x14ac:dyDescent="0.25">
      <c r="A62" s="148"/>
      <c r="B62" s="425"/>
      <c r="C62" s="425"/>
      <c r="D62" s="253" t="str">
        <f>IF(D43="MBLL Distribution","Freight Zone:","")</f>
        <v/>
      </c>
      <c r="E62" s="431"/>
      <c r="F62" s="431"/>
      <c r="G62" s="122"/>
      <c r="I62" s="201" t="s">
        <v>371</v>
      </c>
      <c r="J62" s="128">
        <f>IF(J8="DELUXE-BEER", 5, 0)</f>
        <v>0</v>
      </c>
      <c r="K62" s="190"/>
      <c r="L62" s="191"/>
      <c r="M62" s="108"/>
      <c r="N62" s="29"/>
      <c r="O62" s="29"/>
      <c r="P62" s="29"/>
      <c r="Q62" s="459"/>
      <c r="R62" s="29"/>
      <c r="S62" s="29"/>
      <c r="T62" s="29"/>
      <c r="U62" s="29"/>
      <c r="V62" s="29"/>
      <c r="W62" s="29"/>
      <c r="X62" s="29"/>
      <c r="Y62" s="29"/>
      <c r="Z62" s="29"/>
      <c r="AA62" s="29"/>
      <c r="AB62" s="29"/>
      <c r="AC62" s="29"/>
      <c r="AD62" s="29"/>
      <c r="AE62" s="29"/>
      <c r="AF62" s="29"/>
      <c r="AG62" s="29"/>
      <c r="AH62" s="29"/>
      <c r="AI62" s="459"/>
      <c r="AJ62" s="287"/>
      <c r="AK62" s="287"/>
      <c r="AL62" s="287"/>
      <c r="AM62" s="287"/>
      <c r="AN62" s="2"/>
      <c r="AO62" s="2"/>
    </row>
    <row r="63" spans="1:41" x14ac:dyDescent="0.25">
      <c r="A63" s="66"/>
      <c r="B63" s="425"/>
      <c r="C63" s="425"/>
      <c r="D63" s="253" t="str">
        <f>IF(D43="MBLL Distribution","Shipping Terms:","")</f>
        <v/>
      </c>
      <c r="E63" s="432"/>
      <c r="F63" s="432"/>
      <c r="G63" s="122"/>
      <c r="I63" s="201" t="s">
        <v>372</v>
      </c>
      <c r="J63" s="128">
        <f>IF(J8="PREMIUM-BEER", 5, 0)</f>
        <v>0</v>
      </c>
      <c r="K63" s="190"/>
      <c r="L63" s="191"/>
      <c r="M63" s="108"/>
      <c r="N63" s="29"/>
      <c r="O63" s="29"/>
      <c r="P63" s="29"/>
      <c r="Q63" s="459"/>
      <c r="R63" s="29"/>
      <c r="S63" s="29"/>
      <c r="T63" s="29"/>
      <c r="U63" s="29"/>
      <c r="V63" s="29"/>
      <c r="W63" s="29"/>
      <c r="X63" s="29"/>
      <c r="Y63" s="29"/>
      <c r="Z63" s="29"/>
      <c r="AA63" s="29"/>
      <c r="AB63" s="29"/>
      <c r="AC63" s="29"/>
      <c r="AD63" s="29"/>
      <c r="AE63" s="29"/>
      <c r="AF63" s="29"/>
      <c r="AG63" s="29"/>
      <c r="AH63" s="29"/>
      <c r="AI63" s="459"/>
      <c r="AJ63" s="287"/>
      <c r="AK63" s="287"/>
      <c r="AL63" s="287"/>
      <c r="AM63" s="287"/>
      <c r="AN63" s="2"/>
      <c r="AO63" s="2"/>
    </row>
    <row r="64" spans="1:41" x14ac:dyDescent="0.25">
      <c r="A64" s="66"/>
      <c r="B64" s="425"/>
      <c r="C64" s="425"/>
      <c r="D64" s="253" t="str">
        <f>IF(D43="MBLL Distribution","Duties:","")</f>
        <v/>
      </c>
      <c r="E64" s="433" t="str">
        <f>IF(E61="","",IF(OR(E61="Canada",E61="*No Freight"),"Duty Paid","Customs"))</f>
        <v/>
      </c>
      <c r="F64" s="433"/>
      <c r="G64" s="122"/>
      <c r="I64" s="201" t="s">
        <v>394</v>
      </c>
      <c r="J64" s="128">
        <f>IF(J8="ECONOMY-BEER", 3, 0)</f>
        <v>0</v>
      </c>
      <c r="K64" s="192"/>
      <c r="L64" s="193"/>
      <c r="M64" s="108"/>
      <c r="N64" s="29"/>
      <c r="O64" s="29"/>
      <c r="P64" s="29"/>
      <c r="Q64" s="459"/>
      <c r="R64" s="29"/>
      <c r="S64" s="29"/>
      <c r="T64" s="29"/>
      <c r="U64" s="29"/>
      <c r="V64" s="29"/>
      <c r="W64" s="29"/>
      <c r="X64" s="29"/>
      <c r="Y64" s="29"/>
      <c r="Z64" s="29"/>
      <c r="AA64" s="29"/>
      <c r="AB64" s="29"/>
      <c r="AC64" s="29"/>
      <c r="AD64" s="29"/>
      <c r="AE64" s="29"/>
      <c r="AF64" s="29"/>
      <c r="AG64" s="29"/>
      <c r="AH64" s="29"/>
      <c r="AI64" s="459"/>
      <c r="AJ64" s="287"/>
      <c r="AK64" s="287"/>
      <c r="AL64" s="287"/>
      <c r="AM64" s="287"/>
      <c r="AN64" s="2"/>
      <c r="AO64" s="2"/>
    </row>
    <row r="65" spans="1:41" ht="8.25" customHeight="1" x14ac:dyDescent="0.25">
      <c r="A65" s="66"/>
      <c r="B65" s="65"/>
      <c r="C65" s="65"/>
      <c r="D65" s="65"/>
      <c r="E65" s="67"/>
      <c r="F65" s="64"/>
      <c r="G65" s="122"/>
      <c r="M65" s="108"/>
      <c r="N65" s="29"/>
      <c r="O65" s="29"/>
      <c r="P65" s="29"/>
      <c r="Q65" s="459"/>
      <c r="R65" s="29"/>
      <c r="S65" s="29"/>
      <c r="T65" s="29"/>
      <c r="U65" s="29"/>
      <c r="V65" s="29"/>
      <c r="W65" s="29"/>
      <c r="X65" s="29"/>
      <c r="Y65" s="29"/>
      <c r="Z65" s="29"/>
      <c r="AA65" s="29"/>
      <c r="AB65" s="29"/>
      <c r="AC65" s="29"/>
      <c r="AD65" s="29"/>
      <c r="AE65" s="29"/>
      <c r="AF65" s="29"/>
      <c r="AG65" s="29"/>
      <c r="AH65" s="29"/>
      <c r="AI65" s="459"/>
      <c r="AJ65" s="287"/>
      <c r="AK65" s="287"/>
      <c r="AL65" s="287"/>
      <c r="AM65" s="287"/>
      <c r="AN65" s="2"/>
      <c r="AO65" s="2"/>
    </row>
    <row r="66" spans="1:41" ht="15.75" thickBot="1" x14ac:dyDescent="0.3">
      <c r="A66" s="325" t="str">
        <f>IF(D43="Private Distribution","LIQUOR MART PICK LIST: (PRIVATE DISTRIBUTION ONLY)","")</f>
        <v/>
      </c>
      <c r="B66" s="326"/>
      <c r="C66" s="326"/>
      <c r="D66" s="326"/>
      <c r="E66" s="326"/>
      <c r="F66" s="326"/>
      <c r="G66" s="327"/>
      <c r="H66" s="309"/>
      <c r="M66" s="108"/>
      <c r="N66" s="29"/>
      <c r="O66" s="29"/>
      <c r="P66" s="29"/>
      <c r="Q66" s="459"/>
      <c r="R66" s="29"/>
      <c r="S66" s="29"/>
      <c r="T66" s="29"/>
      <c r="U66" s="29"/>
      <c r="V66" s="29"/>
      <c r="W66" s="29"/>
      <c r="X66" s="29"/>
      <c r="Y66" s="29"/>
      <c r="Z66" s="29"/>
      <c r="AA66" s="29"/>
      <c r="AB66" s="29"/>
      <c r="AC66" s="29"/>
      <c r="AD66" s="29"/>
      <c r="AE66" s="29"/>
      <c r="AF66" s="29"/>
      <c r="AG66" s="29"/>
      <c r="AH66" s="29"/>
      <c r="AI66" s="459"/>
      <c r="AJ66" s="287"/>
      <c r="AK66" s="287"/>
      <c r="AL66" s="287"/>
      <c r="AM66" s="287"/>
      <c r="AN66" s="2"/>
      <c r="AO66" s="2"/>
    </row>
    <row r="67" spans="1:41" x14ac:dyDescent="0.25">
      <c r="A67" s="179"/>
      <c r="B67" s="207"/>
      <c r="C67" s="251" t="str">
        <f>IF(D43="Private Distribution","Would you like to apply for product listing in Liquor Marts?","")</f>
        <v/>
      </c>
      <c r="D67" s="134"/>
      <c r="E67" s="67"/>
      <c r="F67" s="64"/>
      <c r="G67" s="122"/>
      <c r="I67" s="470" t="s">
        <v>404</v>
      </c>
      <c r="J67" s="471"/>
      <c r="K67" s="471"/>
      <c r="L67" s="471"/>
      <c r="M67" s="471"/>
      <c r="N67" s="471"/>
      <c r="O67" s="471"/>
      <c r="P67" s="471"/>
      <c r="Q67" s="469"/>
      <c r="R67" s="478"/>
      <c r="S67" s="478"/>
      <c r="T67" s="478"/>
      <c r="U67" s="478"/>
      <c r="V67" s="478"/>
      <c r="W67" s="478"/>
      <c r="X67" s="478"/>
      <c r="Y67" s="478"/>
      <c r="Z67" s="478"/>
      <c r="AA67" s="478"/>
      <c r="AB67" s="478"/>
      <c r="AC67" s="478"/>
      <c r="AD67" s="478"/>
      <c r="AE67" s="478"/>
      <c r="AF67" s="478"/>
      <c r="AG67" s="478"/>
      <c r="AH67" s="478"/>
      <c r="AI67" s="475"/>
      <c r="AJ67" s="287"/>
      <c r="AK67" s="287"/>
      <c r="AL67" s="287"/>
      <c r="AM67" s="287"/>
      <c r="AN67" s="2"/>
      <c r="AO67" s="2"/>
    </row>
    <row r="68" spans="1:41" x14ac:dyDescent="0.25">
      <c r="A68" s="208" t="str">
        <f>IF(D67&lt;&gt;"YES","","Please refer to:")</f>
        <v/>
      </c>
      <c r="B68" s="405" t="str">
        <f>IF(D67="YES","Product Listing Information - Liquor Mart Pick List (Page 9)","")</f>
        <v/>
      </c>
      <c r="C68" s="405"/>
      <c r="D68" s="405"/>
      <c r="E68" s="67"/>
      <c r="F68" s="64"/>
      <c r="G68" s="122"/>
      <c r="I68" s="472"/>
      <c r="J68" s="473"/>
      <c r="K68" s="473"/>
      <c r="L68" s="473"/>
      <c r="M68" s="473"/>
      <c r="N68" s="473"/>
      <c r="O68" s="473"/>
      <c r="P68" s="473"/>
      <c r="Q68" s="455"/>
      <c r="R68" s="108"/>
      <c r="S68" s="108"/>
      <c r="T68" s="108"/>
      <c r="U68" s="108"/>
      <c r="V68" s="108"/>
      <c r="W68" s="108"/>
      <c r="X68" s="108"/>
      <c r="Y68" s="108"/>
      <c r="Z68" s="108"/>
      <c r="AA68" s="108"/>
      <c r="AB68" s="108"/>
      <c r="AC68" s="108"/>
      <c r="AD68" s="108"/>
      <c r="AE68" s="108"/>
      <c r="AF68" s="108"/>
      <c r="AG68" s="108"/>
      <c r="AH68" s="108"/>
      <c r="AI68" s="455"/>
      <c r="AJ68" s="287"/>
      <c r="AK68" s="287"/>
      <c r="AL68" s="287"/>
      <c r="AM68" s="287"/>
      <c r="AN68" s="2"/>
      <c r="AO68" s="2"/>
    </row>
    <row r="69" spans="1:41" ht="9.75" customHeight="1" thickBot="1" x14ac:dyDescent="0.3">
      <c r="A69" s="149"/>
      <c r="B69" s="150"/>
      <c r="C69" s="150"/>
      <c r="D69" s="150"/>
      <c r="E69" s="151"/>
      <c r="F69" s="152"/>
      <c r="G69" s="231"/>
      <c r="I69" s="199"/>
      <c r="J69" s="21"/>
      <c r="K69" s="103"/>
      <c r="L69" s="103"/>
      <c r="M69" s="103"/>
      <c r="N69" s="108"/>
      <c r="O69" s="108"/>
      <c r="P69" s="108"/>
      <c r="Q69" s="455"/>
      <c r="R69" s="108"/>
      <c r="S69" s="108"/>
      <c r="T69" s="108"/>
      <c r="U69" s="108"/>
      <c r="V69" s="108"/>
      <c r="W69" s="108"/>
      <c r="X69" s="108"/>
      <c r="Y69" s="108"/>
      <c r="Z69" s="108"/>
      <c r="AA69" s="108"/>
      <c r="AB69" s="108"/>
      <c r="AC69" s="108"/>
      <c r="AD69" s="108"/>
      <c r="AE69" s="108"/>
      <c r="AF69" s="108"/>
      <c r="AG69" s="108"/>
      <c r="AH69" s="108"/>
      <c r="AI69" s="455"/>
      <c r="AJ69" s="287"/>
      <c r="AK69" s="287"/>
      <c r="AL69" s="287"/>
      <c r="AM69" s="287"/>
      <c r="AN69" s="2"/>
      <c r="AO69" s="2"/>
    </row>
    <row r="70" spans="1:41" ht="15.75" thickBot="1" x14ac:dyDescent="0.3">
      <c r="A70" s="408" t="s">
        <v>142</v>
      </c>
      <c r="B70" s="409"/>
      <c r="C70" s="409"/>
      <c r="D70" s="409"/>
      <c r="E70" s="90"/>
      <c r="F70" s="90"/>
      <c r="G70" s="91"/>
      <c r="H70" s="295"/>
      <c r="I70" s="199"/>
      <c r="J70" s="484"/>
      <c r="K70" s="484"/>
      <c r="L70" s="484"/>
      <c r="M70" s="484"/>
      <c r="N70" s="484"/>
      <c r="O70" s="108"/>
      <c r="P70" s="108"/>
      <c r="Q70" s="455"/>
      <c r="R70" s="108"/>
      <c r="S70" s="108"/>
      <c r="T70" s="108"/>
      <c r="U70" s="108"/>
      <c r="V70" s="108"/>
      <c r="W70" s="108"/>
      <c r="X70" s="108"/>
      <c r="Y70" s="108"/>
      <c r="Z70" s="108"/>
      <c r="AA70" s="108"/>
      <c r="AB70" s="108"/>
      <c r="AC70" s="108"/>
      <c r="AD70" s="108"/>
      <c r="AE70" s="108"/>
      <c r="AF70" s="108"/>
      <c r="AG70" s="108"/>
      <c r="AH70" s="108"/>
      <c r="AI70" s="455"/>
      <c r="AJ70" s="287"/>
      <c r="AK70" s="287"/>
      <c r="AL70" s="287"/>
      <c r="AM70" s="287"/>
      <c r="AN70" s="2"/>
      <c r="AO70" s="2"/>
    </row>
    <row r="71" spans="1:41" s="9" customFormat="1" ht="21" customHeight="1" x14ac:dyDescent="0.25">
      <c r="A71" s="410" t="s">
        <v>143</v>
      </c>
      <c r="B71" s="411"/>
      <c r="C71" s="411"/>
      <c r="D71" s="411"/>
      <c r="E71" s="411"/>
      <c r="F71" s="411"/>
      <c r="G71" s="412"/>
      <c r="H71" s="310"/>
      <c r="I71" s="199"/>
      <c r="J71" s="117" t="s">
        <v>400</v>
      </c>
      <c r="K71" s="128"/>
      <c r="L71" s="117" t="s">
        <v>438</v>
      </c>
      <c r="M71" s="261"/>
      <c r="N71" s="262"/>
      <c r="O71" s="108"/>
      <c r="P71" s="108"/>
      <c r="Q71" s="455"/>
      <c r="R71" s="108"/>
      <c r="S71" s="108"/>
      <c r="T71" s="108"/>
      <c r="U71" s="108"/>
      <c r="V71" s="108"/>
      <c r="W71" s="108"/>
      <c r="X71" s="108"/>
      <c r="Y71" s="108"/>
      <c r="Z71" s="108"/>
      <c r="AA71" s="108"/>
      <c r="AB71" s="108"/>
      <c r="AC71" s="108"/>
      <c r="AD71" s="108"/>
      <c r="AE71" s="108"/>
      <c r="AF71" s="108"/>
      <c r="AG71" s="108"/>
      <c r="AH71" s="108"/>
      <c r="AI71" s="455"/>
      <c r="AJ71" s="287"/>
      <c r="AK71" s="287"/>
      <c r="AL71" s="287"/>
      <c r="AM71" s="287"/>
    </row>
    <row r="72" spans="1:41" x14ac:dyDescent="0.25">
      <c r="A72" s="143" t="s">
        <v>144</v>
      </c>
      <c r="B72" s="413"/>
      <c r="C72" s="414"/>
      <c r="D72" s="142" t="s">
        <v>138</v>
      </c>
      <c r="E72" s="415"/>
      <c r="F72" s="416"/>
      <c r="G72" s="417"/>
      <c r="H72" s="296"/>
      <c r="I72" s="199"/>
      <c r="J72" s="117" t="s">
        <v>401</v>
      </c>
      <c r="K72" s="128"/>
      <c r="L72" s="117" t="s">
        <v>438</v>
      </c>
      <c r="M72" s="261"/>
      <c r="N72" s="262"/>
      <c r="O72" s="108"/>
      <c r="P72" s="108"/>
      <c r="Q72" s="455"/>
      <c r="R72" s="108"/>
      <c r="S72" s="108"/>
      <c r="T72" s="108"/>
      <c r="U72" s="108"/>
      <c r="V72" s="108"/>
      <c r="W72" s="108"/>
      <c r="X72" s="108"/>
      <c r="Y72" s="108"/>
      <c r="Z72" s="108"/>
      <c r="AA72" s="108"/>
      <c r="AB72" s="108"/>
      <c r="AC72" s="108"/>
      <c r="AD72" s="108"/>
      <c r="AE72" s="108"/>
      <c r="AF72" s="108"/>
      <c r="AG72" s="108"/>
      <c r="AH72" s="108"/>
      <c r="AI72" s="455"/>
      <c r="AJ72" s="287"/>
      <c r="AK72" s="287"/>
      <c r="AL72" s="287"/>
      <c r="AM72" s="287"/>
      <c r="AN72" s="2"/>
      <c r="AO72" s="2"/>
    </row>
    <row r="73" spans="1:41" x14ac:dyDescent="0.25">
      <c r="A73" s="143" t="s">
        <v>145</v>
      </c>
      <c r="B73" s="415"/>
      <c r="C73" s="418"/>
      <c r="D73" s="142" t="s">
        <v>146</v>
      </c>
      <c r="E73" s="386"/>
      <c r="F73" s="386"/>
      <c r="G73" s="387"/>
      <c r="H73" s="295"/>
      <c r="I73" s="199"/>
      <c r="J73" s="117" t="s">
        <v>403</v>
      </c>
      <c r="K73" s="128"/>
      <c r="L73" s="117" t="s">
        <v>438</v>
      </c>
      <c r="M73" s="261"/>
      <c r="N73" s="262"/>
      <c r="O73" s="108"/>
      <c r="P73" s="108"/>
      <c r="Q73" s="455"/>
      <c r="R73" s="108"/>
      <c r="S73" s="108"/>
      <c r="T73" s="108"/>
      <c r="U73" s="108"/>
      <c r="V73" s="108"/>
      <c r="W73" s="108"/>
      <c r="X73" s="108"/>
      <c r="Y73" s="108"/>
      <c r="Z73" s="108"/>
      <c r="AA73" s="108"/>
      <c r="AB73" s="108"/>
      <c r="AC73" s="108"/>
      <c r="AD73" s="108"/>
      <c r="AE73" s="108"/>
      <c r="AF73" s="108"/>
      <c r="AG73" s="108"/>
      <c r="AH73" s="108"/>
      <c r="AI73" s="455"/>
      <c r="AJ73" s="287"/>
      <c r="AK73" s="287"/>
      <c r="AL73" s="287"/>
      <c r="AM73" s="287"/>
      <c r="AN73" s="2"/>
      <c r="AO73" s="2"/>
    </row>
    <row r="74" spans="1:41" x14ac:dyDescent="0.25">
      <c r="A74" s="143" t="s">
        <v>357</v>
      </c>
      <c r="B74" s="419"/>
      <c r="C74" s="420"/>
      <c r="D74" s="142"/>
      <c r="E74" s="142"/>
      <c r="F74" s="142"/>
      <c r="G74" s="185"/>
      <c r="H74" s="311"/>
      <c r="I74" s="199"/>
      <c r="J74" s="21"/>
      <c r="K74" s="103"/>
      <c r="L74" s="103"/>
      <c r="M74" s="103"/>
      <c r="N74" s="108"/>
      <c r="O74" s="108"/>
      <c r="P74" s="108"/>
      <c r="Q74" s="455"/>
      <c r="R74" s="108"/>
      <c r="S74" s="108"/>
      <c r="T74" s="108"/>
      <c r="U74" s="108"/>
      <c r="V74" s="108"/>
      <c r="W74" s="108"/>
      <c r="X74" s="108"/>
      <c r="Y74" s="108"/>
      <c r="Z74" s="108"/>
      <c r="AA74" s="108"/>
      <c r="AB74" s="108"/>
      <c r="AC74" s="108"/>
      <c r="AD74" s="108"/>
      <c r="AE74" s="108"/>
      <c r="AF74" s="108"/>
      <c r="AG74" s="108"/>
      <c r="AH74" s="108"/>
      <c r="AI74" s="455"/>
      <c r="AJ74" s="287"/>
      <c r="AK74" s="287"/>
      <c r="AL74" s="287"/>
      <c r="AM74" s="287"/>
      <c r="AN74" s="2"/>
      <c r="AO74" s="2"/>
    </row>
    <row r="75" spans="1:41" s="14" customFormat="1" ht="9.9499999999999993" customHeight="1" thickBot="1" x14ac:dyDescent="0.3">
      <c r="A75" s="143"/>
      <c r="B75" s="62"/>
      <c r="C75" s="62"/>
      <c r="D75" s="142"/>
      <c r="E75" s="142"/>
      <c r="F75" s="142"/>
      <c r="G75" s="185"/>
      <c r="H75" s="311"/>
      <c r="I75" s="196"/>
      <c r="J75" s="108"/>
      <c r="K75" s="108"/>
      <c r="L75" s="108"/>
      <c r="M75" s="108"/>
      <c r="N75" s="108"/>
      <c r="O75" s="108"/>
      <c r="P75" s="108"/>
      <c r="Q75" s="455"/>
      <c r="R75" s="108"/>
      <c r="S75" s="108"/>
      <c r="T75" s="108"/>
      <c r="U75" s="108"/>
      <c r="V75" s="108"/>
      <c r="W75" s="108"/>
      <c r="X75" s="108"/>
      <c r="Y75" s="108"/>
      <c r="Z75" s="108"/>
      <c r="AA75" s="108"/>
      <c r="AB75" s="108"/>
      <c r="AC75" s="108"/>
      <c r="AD75" s="108"/>
      <c r="AE75" s="108"/>
      <c r="AF75" s="108"/>
      <c r="AG75" s="108"/>
      <c r="AH75" s="108"/>
      <c r="AI75" s="455"/>
      <c r="AJ75" s="287"/>
      <c r="AK75" s="287"/>
      <c r="AL75" s="287"/>
      <c r="AM75" s="287"/>
    </row>
    <row r="76" spans="1:41" ht="15.75" thickBot="1" x14ac:dyDescent="0.3">
      <c r="A76" s="380" t="s">
        <v>147</v>
      </c>
      <c r="B76" s="381"/>
      <c r="C76" s="381"/>
      <c r="D76" s="381"/>
      <c r="E76" s="381"/>
      <c r="F76" s="381"/>
      <c r="G76" s="382"/>
      <c r="H76" s="298"/>
      <c r="I76" s="202"/>
      <c r="J76" s="70"/>
      <c r="K76" s="71"/>
      <c r="L76" s="71"/>
      <c r="M76" s="71"/>
      <c r="N76" s="72"/>
      <c r="O76" s="72"/>
      <c r="P76" s="72"/>
      <c r="Q76" s="461"/>
      <c r="R76" s="108"/>
      <c r="S76" s="108"/>
      <c r="T76" s="108"/>
      <c r="U76" s="108"/>
      <c r="V76" s="108"/>
      <c r="W76" s="108"/>
      <c r="X76" s="108"/>
      <c r="Y76" s="108"/>
      <c r="Z76" s="108"/>
      <c r="AA76" s="108"/>
      <c r="AB76" s="108"/>
      <c r="AC76" s="108"/>
      <c r="AD76" s="108"/>
      <c r="AE76" s="108"/>
      <c r="AF76" s="108"/>
      <c r="AG76" s="108"/>
      <c r="AH76" s="108"/>
      <c r="AI76" s="455"/>
      <c r="AJ76" s="287"/>
      <c r="AK76" s="287"/>
      <c r="AL76" s="287"/>
      <c r="AM76" s="287"/>
      <c r="AN76" s="2"/>
      <c r="AO76" s="2"/>
    </row>
    <row r="77" spans="1:41" s="9" customFormat="1" ht="17.25" customHeight="1" x14ac:dyDescent="0.25">
      <c r="A77" s="57" t="s">
        <v>148</v>
      </c>
      <c r="B77" s="118"/>
      <c r="C77" s="118"/>
      <c r="D77" s="118"/>
      <c r="E77" s="118"/>
      <c r="F77" s="118"/>
      <c r="G77" s="184"/>
      <c r="H77" s="299"/>
      <c r="I77" s="232"/>
      <c r="J77" s="203"/>
      <c r="K77" s="203"/>
      <c r="L77" s="203"/>
      <c r="M77" s="203"/>
      <c r="N77" s="203"/>
      <c r="O77" s="233"/>
      <c r="P77" s="233"/>
      <c r="Q77" s="459"/>
      <c r="R77" s="29"/>
      <c r="S77" s="29"/>
      <c r="T77" s="29"/>
      <c r="U77" s="29"/>
      <c r="V77" s="29"/>
      <c r="W77" s="29"/>
      <c r="X77" s="29"/>
      <c r="Y77" s="29"/>
      <c r="Z77" s="29"/>
      <c r="AA77" s="29"/>
      <c r="AB77" s="29"/>
      <c r="AC77" s="29"/>
      <c r="AD77" s="29"/>
      <c r="AE77" s="29"/>
      <c r="AF77" s="29"/>
      <c r="AG77" s="29"/>
      <c r="AH77" s="29"/>
      <c r="AI77" s="459"/>
      <c r="AJ77" s="287"/>
      <c r="AK77" s="287"/>
      <c r="AL77" s="287"/>
      <c r="AM77" s="287"/>
    </row>
    <row r="78" spans="1:41" x14ac:dyDescent="0.25">
      <c r="A78" s="143" t="s">
        <v>149</v>
      </c>
      <c r="B78" s="386"/>
      <c r="C78" s="386"/>
      <c r="D78" s="142" t="s">
        <v>150</v>
      </c>
      <c r="E78" s="386"/>
      <c r="F78" s="386"/>
      <c r="G78" s="387"/>
      <c r="H78" s="295"/>
      <c r="I78" s="234"/>
      <c r="J78" s="235"/>
      <c r="K78" s="203"/>
      <c r="L78" s="203"/>
      <c r="M78" s="203"/>
      <c r="N78" s="233"/>
      <c r="O78" s="233"/>
      <c r="P78" s="233"/>
      <c r="Q78" s="459"/>
      <c r="R78" s="29"/>
      <c r="S78" s="29"/>
      <c r="T78" s="29"/>
      <c r="U78" s="29"/>
      <c r="V78" s="29"/>
      <c r="W78" s="29"/>
      <c r="X78" s="29"/>
      <c r="Y78" s="29"/>
      <c r="Z78" s="29"/>
      <c r="AA78" s="29"/>
      <c r="AB78" s="29"/>
      <c r="AC78" s="29"/>
      <c r="AD78" s="29"/>
      <c r="AE78" s="29"/>
      <c r="AF78" s="29"/>
      <c r="AG78" s="29"/>
      <c r="AH78" s="29"/>
      <c r="AI78" s="459"/>
      <c r="AJ78" s="287"/>
      <c r="AK78" s="287"/>
      <c r="AL78" s="287"/>
      <c r="AM78" s="287"/>
      <c r="AN78" s="2"/>
      <c r="AO78" s="2"/>
    </row>
    <row r="79" spans="1:41" x14ac:dyDescent="0.25">
      <c r="A79" s="143" t="s">
        <v>151</v>
      </c>
      <c r="B79" s="386"/>
      <c r="C79" s="386"/>
      <c r="D79" s="142" t="s">
        <v>152</v>
      </c>
      <c r="E79" s="388"/>
      <c r="F79" s="386"/>
      <c r="G79" s="387"/>
      <c r="H79" s="295"/>
      <c r="I79" s="232"/>
      <c r="J79" s="203"/>
      <c r="K79" s="203"/>
      <c r="L79" s="203"/>
      <c r="M79" s="203"/>
      <c r="N79" s="233"/>
      <c r="O79" s="233"/>
      <c r="P79" s="233"/>
      <c r="Q79" s="459"/>
      <c r="R79" s="29"/>
      <c r="S79" s="29"/>
      <c r="T79" s="29"/>
      <c r="U79" s="29"/>
      <c r="V79" s="29"/>
      <c r="W79" s="29"/>
      <c r="X79" s="29"/>
      <c r="Y79" s="29"/>
      <c r="Z79" s="29"/>
      <c r="AA79" s="29"/>
      <c r="AB79" s="29"/>
      <c r="AC79" s="29"/>
      <c r="AD79" s="29"/>
      <c r="AE79" s="29"/>
      <c r="AF79" s="29"/>
      <c r="AG79" s="29"/>
      <c r="AH79" s="29"/>
      <c r="AI79" s="459"/>
      <c r="AJ79" s="287"/>
      <c r="AK79" s="287"/>
      <c r="AL79" s="287"/>
      <c r="AM79" s="287"/>
      <c r="AN79" s="2"/>
      <c r="AO79" s="2"/>
    </row>
    <row r="80" spans="1:41" ht="17.25" customHeight="1" thickBot="1" x14ac:dyDescent="0.3">
      <c r="A80" s="143"/>
      <c r="B80" s="99"/>
      <c r="C80" s="99"/>
      <c r="D80" s="142"/>
      <c r="E80" s="99"/>
      <c r="F80" s="99"/>
      <c r="G80" s="123"/>
      <c r="H80" s="295"/>
      <c r="I80" s="236"/>
      <c r="J80" s="237"/>
      <c r="K80" s="235"/>
      <c r="L80" s="233"/>
      <c r="M80" s="235"/>
      <c r="N80" s="235"/>
      <c r="O80" s="203"/>
      <c r="P80" s="203"/>
      <c r="Q80" s="455"/>
      <c r="R80" s="108"/>
      <c r="S80" s="108"/>
      <c r="T80" s="108"/>
      <c r="U80" s="108"/>
      <c r="V80" s="108"/>
      <c r="W80" s="108"/>
      <c r="X80" s="108"/>
      <c r="Y80" s="108"/>
      <c r="Z80" s="108"/>
      <c r="AA80" s="108"/>
      <c r="AB80" s="108"/>
      <c r="AC80" s="108"/>
      <c r="AD80" s="108"/>
      <c r="AE80" s="108"/>
      <c r="AF80" s="108"/>
      <c r="AG80" s="108"/>
      <c r="AH80" s="108"/>
      <c r="AI80" s="455"/>
      <c r="AJ80" s="287"/>
      <c r="AK80" s="287"/>
      <c r="AL80" s="287"/>
      <c r="AM80" s="287"/>
      <c r="AN80" s="2"/>
      <c r="AO80" s="2"/>
    </row>
    <row r="81" spans="1:41" x14ac:dyDescent="0.25">
      <c r="A81" s="380" t="s">
        <v>153</v>
      </c>
      <c r="B81" s="381"/>
      <c r="C81" s="381"/>
      <c r="D81" s="381"/>
      <c r="E81" s="381"/>
      <c r="F81" s="381"/>
      <c r="G81" s="382"/>
      <c r="H81" s="298"/>
      <c r="I81" s="232"/>
      <c r="J81" s="203"/>
      <c r="K81" s="203"/>
      <c r="L81" s="203"/>
      <c r="M81" s="203"/>
      <c r="N81" s="203"/>
      <c r="O81" s="203"/>
      <c r="P81" s="203"/>
      <c r="Q81" s="455"/>
      <c r="R81" s="108"/>
      <c r="S81" s="108"/>
      <c r="T81" s="108"/>
      <c r="U81" s="108"/>
      <c r="V81" s="108"/>
      <c r="W81" s="108"/>
      <c r="X81" s="108"/>
      <c r="Y81" s="108"/>
      <c r="Z81" s="108"/>
      <c r="AA81" s="108"/>
      <c r="AB81" s="108"/>
      <c r="AC81" s="108"/>
      <c r="AD81" s="108"/>
      <c r="AE81" s="108"/>
      <c r="AF81" s="108"/>
      <c r="AG81" s="108"/>
      <c r="AH81" s="108"/>
      <c r="AI81" s="455"/>
      <c r="AJ81" s="287"/>
      <c r="AK81" s="287"/>
      <c r="AL81" s="287"/>
      <c r="AM81" s="287"/>
      <c r="AN81" s="2"/>
      <c r="AO81" s="2"/>
    </row>
    <row r="82" spans="1:41" x14ac:dyDescent="0.25">
      <c r="A82" s="406" t="s">
        <v>154</v>
      </c>
      <c r="B82" s="407"/>
      <c r="C82" s="181"/>
      <c r="D82" s="142" t="s">
        <v>155</v>
      </c>
      <c r="E82" s="393"/>
      <c r="F82" s="394"/>
      <c r="G82" s="395"/>
      <c r="H82" s="300"/>
      <c r="I82" s="232"/>
      <c r="J82" s="203"/>
      <c r="K82" s="203"/>
      <c r="L82" s="203"/>
      <c r="M82" s="203"/>
      <c r="N82" s="203"/>
      <c r="O82" s="203"/>
      <c r="P82" s="203"/>
      <c r="Q82" s="455"/>
      <c r="R82" s="108"/>
      <c r="S82" s="108"/>
      <c r="T82" s="108"/>
      <c r="U82" s="108"/>
      <c r="V82" s="108"/>
      <c r="W82" s="108"/>
      <c r="X82" s="108"/>
      <c r="Y82" s="108"/>
      <c r="Z82" s="108"/>
      <c r="AA82" s="108"/>
      <c r="AB82" s="108"/>
      <c r="AC82" s="108"/>
      <c r="AD82" s="108"/>
      <c r="AE82" s="108"/>
      <c r="AF82" s="108"/>
      <c r="AG82" s="108"/>
      <c r="AH82" s="108"/>
      <c r="AI82" s="455"/>
      <c r="AJ82" s="287"/>
      <c r="AK82" s="287"/>
      <c r="AL82" s="287"/>
      <c r="AM82" s="287"/>
      <c r="AN82" s="2"/>
      <c r="AO82" s="2"/>
    </row>
    <row r="83" spans="1:41" x14ac:dyDescent="0.25">
      <c r="A83" s="406" t="s">
        <v>156</v>
      </c>
      <c r="B83" s="407"/>
      <c r="C83" s="186"/>
      <c r="D83" s="142"/>
      <c r="E83" s="396"/>
      <c r="F83" s="397"/>
      <c r="G83" s="398"/>
      <c r="H83" s="300"/>
      <c r="I83" s="232"/>
      <c r="J83" s="203"/>
      <c r="K83" s="203"/>
      <c r="L83" s="203"/>
      <c r="M83" s="203"/>
      <c r="N83" s="203"/>
      <c r="O83" s="203"/>
      <c r="P83" s="203"/>
      <c r="Q83" s="455"/>
      <c r="R83" s="108"/>
      <c r="S83" s="108"/>
      <c r="T83" s="108"/>
      <c r="U83" s="108"/>
      <c r="V83" s="108"/>
      <c r="W83" s="108"/>
      <c r="X83" s="108"/>
      <c r="Y83" s="108"/>
      <c r="Z83" s="108"/>
      <c r="AA83" s="108"/>
      <c r="AB83" s="108"/>
      <c r="AC83" s="108"/>
      <c r="AD83" s="108"/>
      <c r="AE83" s="108"/>
      <c r="AF83" s="108"/>
      <c r="AG83" s="108"/>
      <c r="AH83" s="108"/>
      <c r="AI83" s="455"/>
      <c r="AJ83" s="287"/>
      <c r="AK83" s="287"/>
      <c r="AL83" s="287"/>
      <c r="AM83" s="287"/>
      <c r="AN83" s="2"/>
      <c r="AO83" s="2"/>
    </row>
    <row r="84" spans="1:41" ht="9.9499999999999993" customHeight="1" thickBot="1" x14ac:dyDescent="0.3">
      <c r="A84" s="116"/>
      <c r="B84" s="7"/>
      <c r="C84" s="10"/>
      <c r="D84" s="11"/>
      <c r="E84" s="11"/>
      <c r="F84" s="11"/>
      <c r="G84" s="187"/>
      <c r="H84" s="306"/>
      <c r="I84" s="232"/>
      <c r="J84" s="203"/>
      <c r="K84" s="203"/>
      <c r="L84" s="203"/>
      <c r="M84" s="203"/>
      <c r="N84" s="203"/>
      <c r="O84" s="203"/>
      <c r="P84" s="203"/>
      <c r="Q84" s="455"/>
      <c r="R84" s="108"/>
      <c r="S84" s="108"/>
      <c r="T84" s="108"/>
      <c r="U84" s="108"/>
      <c r="V84" s="108"/>
      <c r="W84" s="108"/>
      <c r="X84" s="108"/>
      <c r="Y84" s="108"/>
      <c r="Z84" s="108"/>
      <c r="AA84" s="108"/>
      <c r="AB84" s="108"/>
      <c r="AC84" s="108"/>
      <c r="AD84" s="108"/>
      <c r="AE84" s="108"/>
      <c r="AF84" s="108"/>
      <c r="AG84" s="108"/>
      <c r="AH84" s="108"/>
      <c r="AI84" s="455"/>
      <c r="AJ84" s="287"/>
      <c r="AK84" s="287"/>
      <c r="AL84" s="287"/>
      <c r="AM84" s="287"/>
      <c r="AN84" s="2"/>
      <c r="AO84" s="2"/>
    </row>
    <row r="85" spans="1:41" x14ac:dyDescent="0.25">
      <c r="A85" s="380" t="s">
        <v>157</v>
      </c>
      <c r="B85" s="381"/>
      <c r="C85" s="381"/>
      <c r="D85" s="381"/>
      <c r="E85" s="381"/>
      <c r="F85" s="381"/>
      <c r="G85" s="382"/>
      <c r="H85" s="298"/>
      <c r="I85" s="232"/>
      <c r="J85" s="203"/>
      <c r="K85" s="203"/>
      <c r="L85" s="203"/>
      <c r="M85" s="203"/>
      <c r="N85" s="203"/>
      <c r="O85" s="203"/>
      <c r="P85" s="203"/>
      <c r="Q85" s="455"/>
      <c r="R85" s="108"/>
      <c r="S85" s="108"/>
      <c r="T85" s="108"/>
      <c r="U85" s="108"/>
      <c r="V85" s="108"/>
      <c r="W85" s="108"/>
      <c r="X85" s="108"/>
      <c r="Y85" s="108"/>
      <c r="Z85" s="108"/>
      <c r="AA85" s="108"/>
      <c r="AB85" s="108"/>
      <c r="AC85" s="108"/>
      <c r="AD85" s="108"/>
      <c r="AE85" s="108"/>
      <c r="AF85" s="108"/>
      <c r="AG85" s="108"/>
      <c r="AH85" s="108"/>
      <c r="AI85" s="455"/>
      <c r="AJ85" s="287"/>
      <c r="AK85" s="287"/>
      <c r="AL85" s="287"/>
      <c r="AM85" s="287"/>
      <c r="AN85" s="2"/>
      <c r="AO85" s="2"/>
    </row>
    <row r="86" spans="1:41" s="9" customFormat="1" ht="28.5" customHeight="1" x14ac:dyDescent="0.25">
      <c r="A86" s="383" t="s">
        <v>158</v>
      </c>
      <c r="B86" s="384"/>
      <c r="C86" s="384"/>
      <c r="D86" s="384"/>
      <c r="E86" s="384"/>
      <c r="F86" s="384"/>
      <c r="G86" s="385"/>
      <c r="H86" s="312"/>
      <c r="I86" s="232"/>
      <c r="J86" s="203"/>
      <c r="K86" s="203"/>
      <c r="L86" s="203"/>
      <c r="M86" s="203"/>
      <c r="N86" s="203"/>
      <c r="O86" s="203"/>
      <c r="P86" s="203"/>
      <c r="Q86" s="455"/>
      <c r="R86" s="108"/>
      <c r="S86" s="108"/>
      <c r="T86" s="108"/>
      <c r="U86" s="108"/>
      <c r="V86" s="108"/>
      <c r="W86" s="108"/>
      <c r="X86" s="108"/>
      <c r="Y86" s="108"/>
      <c r="Z86" s="108"/>
      <c r="AA86" s="108"/>
      <c r="AB86" s="108"/>
      <c r="AC86" s="108"/>
      <c r="AD86" s="108"/>
      <c r="AE86" s="108"/>
      <c r="AF86" s="108"/>
      <c r="AG86" s="108"/>
      <c r="AH86" s="108"/>
      <c r="AI86" s="455"/>
      <c r="AJ86" s="287"/>
      <c r="AK86" s="287"/>
      <c r="AL86" s="287"/>
      <c r="AM86" s="287"/>
    </row>
    <row r="87" spans="1:41" x14ac:dyDescent="0.25">
      <c r="A87" s="143" t="s">
        <v>159</v>
      </c>
      <c r="B87" s="153"/>
      <c r="C87" s="12" t="s">
        <v>160</v>
      </c>
      <c r="D87" s="142"/>
      <c r="E87" s="99"/>
      <c r="F87" s="99"/>
      <c r="G87" s="123"/>
      <c r="H87" s="295"/>
      <c r="I87" s="232"/>
      <c r="J87" s="203"/>
      <c r="K87" s="203"/>
      <c r="L87" s="203"/>
      <c r="M87" s="203"/>
      <c r="N87" s="203"/>
      <c r="O87" s="203"/>
      <c r="P87" s="203"/>
      <c r="Q87" s="455"/>
      <c r="R87" s="108"/>
      <c r="S87" s="108"/>
      <c r="T87" s="108"/>
      <c r="U87" s="108"/>
      <c r="V87" s="108"/>
      <c r="W87" s="108"/>
      <c r="X87" s="108"/>
      <c r="Y87" s="108"/>
      <c r="Z87" s="108"/>
      <c r="AA87" s="108"/>
      <c r="AB87" s="108"/>
      <c r="AC87" s="108"/>
      <c r="AD87" s="108"/>
      <c r="AE87" s="108"/>
      <c r="AF87" s="108"/>
      <c r="AG87" s="108"/>
      <c r="AH87" s="108"/>
      <c r="AI87" s="455"/>
      <c r="AJ87" s="287"/>
      <c r="AK87" s="287"/>
      <c r="AL87" s="287"/>
      <c r="AM87" s="287"/>
      <c r="AN87" s="2"/>
      <c r="AO87" s="2"/>
    </row>
    <row r="88" spans="1:41" x14ac:dyDescent="0.25">
      <c r="A88" s="143" t="s">
        <v>161</v>
      </c>
      <c r="B88" s="153"/>
      <c r="C88" s="99"/>
      <c r="D88" s="142"/>
      <c r="E88" s="99"/>
      <c r="F88" s="99"/>
      <c r="G88" s="123"/>
      <c r="H88" s="295"/>
      <c r="I88" s="204"/>
      <c r="J88" s="204"/>
      <c r="K88" s="204"/>
      <c r="L88" s="204"/>
      <c r="M88" s="204"/>
      <c r="N88" s="204"/>
      <c r="O88" s="204"/>
      <c r="P88" s="204"/>
      <c r="AI88" s="455"/>
      <c r="AJ88" s="287"/>
      <c r="AK88" s="287"/>
      <c r="AL88" s="287"/>
      <c r="AM88" s="287"/>
      <c r="AN88" s="2"/>
      <c r="AO88" s="2"/>
    </row>
    <row r="89" spans="1:41" ht="7.5" customHeight="1" x14ac:dyDescent="0.25">
      <c r="A89" s="143"/>
      <c r="B89" s="99"/>
      <c r="C89" s="99"/>
      <c r="D89" s="142"/>
      <c r="E89" s="99"/>
      <c r="F89" s="99"/>
      <c r="G89" s="123"/>
      <c r="H89" s="295"/>
      <c r="I89" s="204"/>
      <c r="J89" s="204"/>
      <c r="K89" s="204"/>
      <c r="L89" s="204"/>
      <c r="M89" s="204"/>
      <c r="N89" s="204"/>
      <c r="O89" s="204"/>
      <c r="P89" s="204"/>
      <c r="AI89" s="455"/>
      <c r="AJ89" s="287"/>
      <c r="AK89" s="287"/>
      <c r="AL89" s="287"/>
      <c r="AM89" s="287"/>
    </row>
    <row r="90" spans="1:41" x14ac:dyDescent="0.25">
      <c r="A90" s="58" t="s">
        <v>162</v>
      </c>
      <c r="B90" s="13"/>
      <c r="C90" s="99"/>
      <c r="D90" s="142"/>
      <c r="E90" s="99"/>
      <c r="F90" s="99"/>
      <c r="G90" s="123"/>
      <c r="H90" s="295"/>
      <c r="I90" s="204"/>
      <c r="J90" s="204"/>
      <c r="K90" s="204"/>
      <c r="L90" s="204"/>
      <c r="M90" s="204"/>
      <c r="N90" s="204"/>
      <c r="O90" s="204"/>
      <c r="P90" s="204"/>
      <c r="AI90" s="455"/>
      <c r="AJ90" s="287"/>
      <c r="AK90" s="287"/>
      <c r="AL90" s="287"/>
      <c r="AM90" s="287"/>
    </row>
    <row r="91" spans="1:41" x14ac:dyDescent="0.25">
      <c r="A91" s="154" t="s">
        <v>163</v>
      </c>
      <c r="B91" s="155"/>
      <c r="C91" s="156"/>
      <c r="D91" s="157"/>
      <c r="E91" s="158"/>
      <c r="F91" s="159"/>
      <c r="G91" s="123"/>
      <c r="H91" s="295"/>
      <c r="I91" s="204"/>
      <c r="J91" s="204"/>
      <c r="K91" s="204"/>
      <c r="L91" s="204"/>
      <c r="M91" s="204"/>
      <c r="N91" s="204"/>
      <c r="O91" s="204"/>
      <c r="P91" s="204"/>
      <c r="AI91" s="455"/>
      <c r="AJ91" s="287"/>
      <c r="AK91" s="287"/>
      <c r="AL91" s="287"/>
      <c r="AM91" s="287"/>
    </row>
    <row r="92" spans="1:41" x14ac:dyDescent="0.25">
      <c r="A92" s="154" t="s">
        <v>164</v>
      </c>
      <c r="B92" s="155"/>
      <c r="C92" s="157"/>
      <c r="D92" s="157"/>
      <c r="E92" s="157"/>
      <c r="F92" s="160"/>
      <c r="G92" s="123"/>
      <c r="H92" s="295"/>
      <c r="I92" s="204"/>
      <c r="J92" s="204"/>
      <c r="K92" s="204"/>
      <c r="L92" s="204"/>
      <c r="M92" s="204"/>
      <c r="N92" s="204"/>
      <c r="O92" s="204"/>
      <c r="P92" s="204"/>
      <c r="AI92" s="455"/>
      <c r="AJ92" s="287"/>
      <c r="AK92" s="287"/>
      <c r="AL92" s="287"/>
      <c r="AM92" s="287"/>
    </row>
    <row r="93" spans="1:41" x14ac:dyDescent="0.25">
      <c r="A93" s="154" t="s">
        <v>165</v>
      </c>
      <c r="B93" s="155"/>
      <c r="C93" s="161"/>
      <c r="D93" s="161"/>
      <c r="E93" s="157"/>
      <c r="F93" s="160"/>
      <c r="G93" s="123"/>
      <c r="H93" s="295"/>
      <c r="I93" s="204"/>
      <c r="J93" s="204"/>
      <c r="K93" s="204"/>
      <c r="L93" s="204"/>
      <c r="M93" s="204"/>
      <c r="N93" s="204"/>
      <c r="O93" s="204"/>
      <c r="P93" s="204"/>
      <c r="AI93" s="455"/>
      <c r="AJ93" s="287"/>
      <c r="AK93" s="287"/>
      <c r="AL93" s="287"/>
      <c r="AM93" s="287"/>
    </row>
    <row r="94" spans="1:41" x14ac:dyDescent="0.25">
      <c r="A94" s="154" t="s">
        <v>166</v>
      </c>
      <c r="B94" s="155"/>
      <c r="C94" s="161"/>
      <c r="D94" s="161"/>
      <c r="E94" s="157"/>
      <c r="F94" s="162"/>
      <c r="G94" s="123"/>
      <c r="H94" s="295"/>
      <c r="I94" s="203"/>
      <c r="J94" s="203"/>
      <c r="K94" s="203"/>
      <c r="L94" s="203"/>
      <c r="M94" s="203"/>
      <c r="N94" s="203"/>
      <c r="O94" s="203"/>
      <c r="P94" s="203"/>
      <c r="Q94" s="455"/>
      <c r="R94" s="108"/>
      <c r="S94" s="108"/>
      <c r="T94" s="108"/>
      <c r="U94" s="108"/>
      <c r="V94" s="108"/>
      <c r="W94" s="108"/>
      <c r="X94" s="108"/>
      <c r="Y94" s="108"/>
      <c r="Z94" s="108"/>
      <c r="AA94" s="108"/>
      <c r="AB94" s="108"/>
      <c r="AC94" s="108"/>
      <c r="AD94" s="108"/>
      <c r="AE94" s="108"/>
      <c r="AF94" s="108"/>
      <c r="AG94" s="108"/>
      <c r="AH94" s="108"/>
      <c r="AI94" s="455"/>
      <c r="AJ94" s="287"/>
      <c r="AK94" s="287"/>
      <c r="AL94" s="287"/>
      <c r="AM94" s="287"/>
    </row>
    <row r="95" spans="1:41" ht="11.25" customHeight="1" thickBot="1" x14ac:dyDescent="0.3">
      <c r="A95" s="116"/>
      <c r="B95" s="59"/>
      <c r="C95" s="60"/>
      <c r="D95" s="60"/>
      <c r="E95" s="59"/>
      <c r="F95" s="61"/>
      <c r="G95" s="127"/>
      <c r="H95" s="295"/>
      <c r="I95" s="203"/>
      <c r="J95" s="203"/>
      <c r="K95" s="203"/>
      <c r="L95" s="203"/>
      <c r="M95" s="203"/>
      <c r="N95" s="203"/>
      <c r="O95" s="203"/>
      <c r="P95" s="203"/>
      <c r="Q95" s="455"/>
      <c r="R95" s="108"/>
      <c r="S95" s="108"/>
      <c r="T95" s="108"/>
      <c r="U95" s="108"/>
      <c r="V95" s="108"/>
      <c r="W95" s="108"/>
      <c r="X95" s="108"/>
      <c r="Y95" s="108"/>
      <c r="Z95" s="108"/>
      <c r="AA95" s="108"/>
      <c r="AB95" s="108"/>
      <c r="AC95" s="108"/>
      <c r="AD95" s="108"/>
      <c r="AE95" s="108"/>
      <c r="AF95" s="108"/>
      <c r="AG95" s="108"/>
      <c r="AH95" s="108"/>
      <c r="AI95" s="455"/>
      <c r="AJ95" s="287"/>
      <c r="AK95" s="287"/>
      <c r="AL95" s="287"/>
      <c r="AM95" s="287"/>
    </row>
    <row r="96" spans="1:41" ht="19.5" thickBot="1" x14ac:dyDescent="0.35">
      <c r="A96" s="374" t="s">
        <v>623</v>
      </c>
      <c r="B96" s="375"/>
      <c r="C96" s="375"/>
      <c r="D96" s="375"/>
      <c r="E96" s="372" t="s">
        <v>444</v>
      </c>
      <c r="F96" s="372"/>
      <c r="G96" s="373"/>
      <c r="H96" s="313"/>
      <c r="I96" s="203"/>
      <c r="J96" s="203"/>
      <c r="K96" s="203"/>
      <c r="L96" s="204"/>
      <c r="M96" s="204"/>
      <c r="N96" s="204"/>
      <c r="O96" s="204"/>
      <c r="P96" s="204"/>
      <c r="AJ96" s="287"/>
      <c r="AK96" s="287"/>
      <c r="AL96" s="287"/>
      <c r="AM96" s="287"/>
    </row>
    <row r="97" spans="1:41" ht="15.75" thickBot="1" x14ac:dyDescent="0.3">
      <c r="A97" s="330" t="s">
        <v>393</v>
      </c>
      <c r="B97" s="331"/>
      <c r="C97" s="331"/>
      <c r="D97" s="331"/>
      <c r="E97" s="331"/>
      <c r="F97" s="331"/>
      <c r="G97" s="332"/>
      <c r="H97" s="314"/>
      <c r="I97" s="205"/>
      <c r="J97" s="205"/>
      <c r="K97" s="205"/>
      <c r="L97" s="204"/>
      <c r="M97" s="204"/>
      <c r="N97" s="204"/>
      <c r="O97" s="204"/>
      <c r="P97" s="204"/>
      <c r="AI97" s="455"/>
      <c r="AJ97" s="287"/>
      <c r="AK97" s="287"/>
      <c r="AL97" s="287"/>
      <c r="AM97" s="287"/>
      <c r="AN97" s="2"/>
      <c r="AO97" s="2"/>
    </row>
    <row r="98" spans="1:41" x14ac:dyDescent="0.25">
      <c r="A98" s="290"/>
      <c r="B98" s="290"/>
      <c r="C98" s="290"/>
      <c r="D98" s="290"/>
      <c r="E98" s="290"/>
      <c r="F98" s="290"/>
      <c r="G98" s="290"/>
      <c r="I98" s="204"/>
      <c r="J98" s="204"/>
      <c r="K98" s="204"/>
      <c r="L98" s="204"/>
      <c r="M98" s="204"/>
      <c r="N98" s="204"/>
      <c r="O98" s="204"/>
      <c r="P98" s="204"/>
      <c r="AI98" s="455"/>
      <c r="AJ98" s="287"/>
      <c r="AK98" s="287"/>
      <c r="AL98" s="287"/>
      <c r="AM98" s="287"/>
      <c r="AN98" s="2"/>
      <c r="AO98" s="2"/>
    </row>
    <row r="99" spans="1:41" x14ac:dyDescent="0.25">
      <c r="A99" s="290"/>
      <c r="B99" s="290"/>
      <c r="C99" s="290"/>
      <c r="D99" s="290"/>
      <c r="E99" s="290"/>
      <c r="F99" s="290"/>
      <c r="G99" s="290"/>
      <c r="I99" s="204"/>
      <c r="J99" s="204"/>
      <c r="K99" s="204"/>
      <c r="L99" s="204"/>
      <c r="M99" s="204"/>
      <c r="N99" s="204"/>
      <c r="O99" s="204"/>
      <c r="P99" s="204"/>
      <c r="AI99" s="455"/>
      <c r="AJ99" s="287"/>
      <c r="AK99" s="287"/>
      <c r="AL99" s="287"/>
      <c r="AM99" s="287"/>
      <c r="AN99" s="2"/>
      <c r="AO99" s="2"/>
    </row>
    <row r="100" spans="1:41" x14ac:dyDescent="0.25">
      <c r="A100" s="290"/>
      <c r="B100" s="290"/>
      <c r="C100" s="290"/>
      <c r="D100" s="290"/>
      <c r="E100" s="290"/>
      <c r="F100" s="290"/>
      <c r="G100" s="290"/>
      <c r="AJ100" s="288"/>
      <c r="AK100" s="288"/>
      <c r="AL100" s="288"/>
      <c r="AM100" s="288"/>
    </row>
    <row r="101" spans="1:41" x14ac:dyDescent="0.25">
      <c r="A101" s="290"/>
      <c r="B101" s="290"/>
      <c r="C101" s="290"/>
      <c r="D101" s="290"/>
      <c r="E101" s="290"/>
      <c r="F101" s="290"/>
      <c r="G101" s="290"/>
      <c r="AJ101" s="288"/>
      <c r="AK101" s="288"/>
      <c r="AL101" s="288"/>
      <c r="AM101" s="288"/>
    </row>
    <row r="102" spans="1:41" x14ac:dyDescent="0.25">
      <c r="A102" s="290"/>
      <c r="B102" s="290"/>
      <c r="C102" s="290"/>
      <c r="D102" s="290"/>
      <c r="E102" s="290"/>
      <c r="F102" s="290"/>
      <c r="G102" s="290"/>
      <c r="AJ102" s="288"/>
      <c r="AK102" s="288"/>
      <c r="AL102" s="288"/>
      <c r="AM102" s="288"/>
    </row>
    <row r="103" spans="1:41" x14ac:dyDescent="0.25">
      <c r="A103" s="290"/>
      <c r="B103" s="290"/>
      <c r="C103" s="290"/>
      <c r="D103" s="290"/>
      <c r="E103" s="290"/>
      <c r="F103" s="290"/>
      <c r="G103" s="290"/>
      <c r="AJ103" s="288"/>
      <c r="AK103" s="288"/>
      <c r="AL103" s="288"/>
      <c r="AM103" s="288"/>
    </row>
    <row r="104" spans="1:41" x14ac:dyDescent="0.25">
      <c r="A104" s="290"/>
      <c r="B104" s="290"/>
      <c r="C104" s="290"/>
      <c r="D104" s="290"/>
      <c r="E104" s="290"/>
      <c r="F104" s="290"/>
      <c r="G104" s="290"/>
      <c r="AJ104" s="288"/>
      <c r="AK104" s="288"/>
      <c r="AL104" s="288"/>
      <c r="AM104" s="288"/>
    </row>
    <row r="105" spans="1:41" x14ac:dyDescent="0.25">
      <c r="A105" s="290"/>
      <c r="B105" s="290"/>
      <c r="C105" s="290"/>
      <c r="D105" s="290"/>
      <c r="E105" s="290"/>
      <c r="F105" s="290"/>
      <c r="G105" s="290"/>
      <c r="AJ105" s="288"/>
      <c r="AK105" s="288"/>
      <c r="AL105" s="288"/>
      <c r="AM105" s="288"/>
    </row>
    <row r="106" spans="1:41" x14ac:dyDescent="0.25">
      <c r="A106" s="290"/>
      <c r="B106" s="290"/>
      <c r="C106" s="290"/>
      <c r="D106" s="290"/>
      <c r="E106" s="290"/>
      <c r="F106" s="290"/>
      <c r="G106" s="290"/>
      <c r="AJ106" s="288"/>
      <c r="AK106" s="288"/>
      <c r="AL106" s="288"/>
      <c r="AM106" s="288"/>
    </row>
    <row r="107" spans="1:41" x14ac:dyDescent="0.25">
      <c r="A107" s="290"/>
      <c r="B107" s="290"/>
      <c r="C107" s="290"/>
      <c r="D107" s="290"/>
      <c r="E107" s="290"/>
      <c r="F107" s="290"/>
      <c r="G107" s="290"/>
      <c r="AJ107" s="288"/>
      <c r="AK107" s="288"/>
      <c r="AL107" s="288"/>
      <c r="AM107" s="288"/>
    </row>
    <row r="108" spans="1:41" x14ac:dyDescent="0.25">
      <c r="A108" s="290"/>
      <c r="B108" s="290"/>
      <c r="C108" s="290"/>
      <c r="D108" s="290"/>
      <c r="E108" s="290"/>
      <c r="F108" s="290"/>
      <c r="G108" s="290"/>
      <c r="AJ108" s="288"/>
      <c r="AK108" s="288"/>
      <c r="AL108" s="288"/>
      <c r="AM108" s="288"/>
    </row>
    <row r="109" spans="1:41" x14ac:dyDescent="0.25">
      <c r="A109" s="290"/>
      <c r="B109" s="290"/>
      <c r="C109" s="290"/>
      <c r="D109" s="290"/>
      <c r="E109" s="290"/>
      <c r="F109" s="290"/>
      <c r="G109" s="290"/>
      <c r="AJ109" s="288"/>
      <c r="AK109" s="288"/>
      <c r="AL109" s="288"/>
      <c r="AM109" s="288"/>
    </row>
    <row r="110" spans="1:41" x14ac:dyDescent="0.25">
      <c r="A110" s="290"/>
      <c r="B110" s="290"/>
      <c r="C110" s="290"/>
      <c r="D110" s="290"/>
      <c r="E110" s="290"/>
      <c r="F110" s="290"/>
      <c r="G110" s="290"/>
      <c r="AJ110" s="288"/>
      <c r="AK110" s="288"/>
      <c r="AL110" s="288"/>
      <c r="AM110" s="288"/>
    </row>
    <row r="111" spans="1:41" x14ac:dyDescent="0.25">
      <c r="A111" s="290"/>
      <c r="B111" s="290"/>
      <c r="C111" s="290"/>
      <c r="D111" s="290"/>
      <c r="E111" s="290"/>
      <c r="F111" s="290"/>
      <c r="G111" s="290"/>
      <c r="AJ111" s="288"/>
      <c r="AK111" s="288"/>
      <c r="AL111" s="288"/>
      <c r="AM111" s="288"/>
    </row>
    <row r="112" spans="1:41" x14ac:dyDescent="0.25">
      <c r="A112" s="290"/>
      <c r="B112" s="290"/>
      <c r="C112" s="290"/>
      <c r="D112" s="290"/>
      <c r="E112" s="290"/>
      <c r="F112" s="290"/>
      <c r="G112" s="290"/>
      <c r="AJ112" s="288"/>
      <c r="AK112" s="288"/>
      <c r="AL112" s="288"/>
      <c r="AM112" s="288"/>
    </row>
    <row r="113" spans="1:39" x14ac:dyDescent="0.25">
      <c r="A113" s="290"/>
      <c r="B113" s="290"/>
      <c r="C113" s="290"/>
      <c r="D113" s="290"/>
      <c r="E113" s="290"/>
      <c r="F113" s="290"/>
      <c r="G113" s="290"/>
      <c r="AJ113" s="288"/>
      <c r="AK113" s="288"/>
      <c r="AL113" s="288"/>
      <c r="AM113" s="288"/>
    </row>
    <row r="114" spans="1:39" x14ac:dyDescent="0.25">
      <c r="A114" s="290"/>
      <c r="B114" s="290"/>
      <c r="C114" s="290"/>
      <c r="D114" s="290"/>
      <c r="E114" s="290"/>
      <c r="F114" s="290"/>
      <c r="G114" s="290"/>
      <c r="AJ114" s="288"/>
      <c r="AK114" s="288"/>
      <c r="AL114" s="288"/>
      <c r="AM114" s="288"/>
    </row>
    <row r="115" spans="1:39" x14ac:dyDescent="0.25">
      <c r="A115" s="290"/>
      <c r="B115" s="290"/>
      <c r="C115" s="290"/>
      <c r="D115" s="290"/>
      <c r="E115" s="290"/>
      <c r="F115" s="290"/>
      <c r="G115" s="290"/>
      <c r="AJ115" s="288"/>
      <c r="AK115" s="288"/>
      <c r="AL115" s="288"/>
      <c r="AM115" s="288"/>
    </row>
    <row r="116" spans="1:39" x14ac:dyDescent="0.25">
      <c r="A116" s="290"/>
      <c r="B116" s="290"/>
      <c r="C116" s="290"/>
      <c r="D116" s="290"/>
      <c r="E116" s="290"/>
      <c r="F116" s="290"/>
      <c r="G116" s="290"/>
      <c r="AJ116" s="288"/>
      <c r="AK116" s="288"/>
      <c r="AL116" s="288"/>
      <c r="AM116" s="288"/>
    </row>
    <row r="117" spans="1:39" x14ac:dyDescent="0.25">
      <c r="A117" s="290"/>
      <c r="B117" s="290"/>
      <c r="C117" s="290"/>
      <c r="D117" s="290"/>
      <c r="E117" s="290"/>
      <c r="F117" s="290"/>
      <c r="G117" s="290"/>
      <c r="AJ117" s="288"/>
      <c r="AK117" s="288"/>
      <c r="AL117" s="288"/>
      <c r="AM117" s="288"/>
    </row>
    <row r="118" spans="1:39" x14ac:dyDescent="0.25">
      <c r="A118" s="290"/>
      <c r="B118" s="290"/>
      <c r="C118" s="290"/>
      <c r="D118" s="290"/>
      <c r="E118" s="290"/>
      <c r="F118" s="290"/>
      <c r="G118" s="290"/>
      <c r="AJ118" s="288"/>
      <c r="AK118" s="288"/>
      <c r="AL118" s="288"/>
      <c r="AM118" s="288"/>
    </row>
    <row r="119" spans="1:39" x14ac:dyDescent="0.25">
      <c r="A119" s="290"/>
      <c r="B119" s="290"/>
      <c r="C119" s="290"/>
      <c r="D119" s="290"/>
      <c r="E119" s="290"/>
      <c r="F119" s="290"/>
      <c r="G119" s="290"/>
      <c r="AJ119" s="288"/>
      <c r="AK119" s="288"/>
      <c r="AL119" s="288"/>
      <c r="AM119" s="288"/>
    </row>
    <row r="120" spans="1:39" x14ac:dyDescent="0.25">
      <c r="A120" s="290"/>
      <c r="B120" s="290"/>
      <c r="C120" s="290"/>
      <c r="D120" s="290"/>
      <c r="E120" s="290"/>
      <c r="F120" s="290"/>
      <c r="G120" s="290"/>
      <c r="AJ120" s="288"/>
      <c r="AK120" s="288"/>
      <c r="AL120" s="288"/>
      <c r="AM120" s="288"/>
    </row>
    <row r="121" spans="1:39" x14ac:dyDescent="0.25">
      <c r="A121" s="290"/>
      <c r="B121" s="290"/>
      <c r="C121" s="290"/>
      <c r="D121" s="290"/>
      <c r="E121" s="290"/>
      <c r="F121" s="290"/>
      <c r="G121" s="290"/>
      <c r="AJ121" s="288"/>
      <c r="AK121" s="288"/>
      <c r="AL121" s="288"/>
      <c r="AM121" s="288"/>
    </row>
    <row r="122" spans="1:39" x14ac:dyDescent="0.25">
      <c r="A122" s="290"/>
      <c r="B122" s="290"/>
      <c r="C122" s="290"/>
      <c r="D122" s="290"/>
      <c r="E122" s="290"/>
      <c r="F122" s="290"/>
      <c r="G122" s="290"/>
      <c r="AJ122" s="288"/>
      <c r="AK122" s="288"/>
      <c r="AL122" s="288"/>
      <c r="AM122" s="288"/>
    </row>
    <row r="123" spans="1:39" x14ac:dyDescent="0.25">
      <c r="A123" s="290"/>
      <c r="B123" s="290"/>
      <c r="C123" s="290"/>
      <c r="D123" s="290"/>
      <c r="E123" s="290"/>
      <c r="F123" s="290"/>
      <c r="G123" s="290"/>
      <c r="AJ123" s="288"/>
      <c r="AK123" s="288"/>
      <c r="AL123" s="288"/>
      <c r="AM123" s="288"/>
    </row>
    <row r="124" spans="1:39" x14ac:dyDescent="0.25">
      <c r="A124" s="290"/>
      <c r="B124" s="290"/>
      <c r="C124" s="290"/>
      <c r="D124" s="290"/>
      <c r="E124" s="290"/>
      <c r="F124" s="290"/>
      <c r="G124" s="290"/>
    </row>
    <row r="125" spans="1:39" x14ac:dyDescent="0.25">
      <c r="A125" s="290"/>
      <c r="B125" s="290"/>
      <c r="C125" s="290"/>
      <c r="D125" s="290"/>
      <c r="E125" s="290"/>
      <c r="F125" s="290"/>
      <c r="G125" s="290"/>
    </row>
    <row r="126" spans="1:39" x14ac:dyDescent="0.25">
      <c r="A126" s="290"/>
      <c r="B126" s="290"/>
      <c r="C126" s="290"/>
      <c r="D126" s="290"/>
      <c r="E126" s="290"/>
      <c r="F126" s="290"/>
      <c r="G126" s="290"/>
    </row>
    <row r="127" spans="1:39" x14ac:dyDescent="0.25">
      <c r="A127" s="290"/>
      <c r="B127" s="290"/>
      <c r="C127" s="290"/>
      <c r="D127" s="290"/>
      <c r="E127" s="290"/>
      <c r="F127" s="290"/>
      <c r="G127" s="290"/>
    </row>
  </sheetData>
  <sheetProtection algorithmName="SHA-512" hashValue="5URJ5HTbptXR51hZ4cfpiRjs4WHC2MnbOXUPqNmxo1v/NpHjk0GpTdtcbn0Mu+fOO/Zigfj0ttt9MICCX9J7UQ==" saltValue="qNSfckBiNrKP2ItlU7toYg==" spinCount="100000" sheet="1" objects="1" scenarios="1" selectLockedCells="1"/>
  <mergeCells count="63">
    <mergeCell ref="I67:P68"/>
    <mergeCell ref="M36:P36"/>
    <mergeCell ref="B2:F2"/>
    <mergeCell ref="I37:K37"/>
    <mergeCell ref="I39:K39"/>
    <mergeCell ref="I41:K41"/>
    <mergeCell ref="I1:P1"/>
    <mergeCell ref="I32:P33"/>
    <mergeCell ref="M37:P39"/>
    <mergeCell ref="B74:C74"/>
    <mergeCell ref="N14:O14"/>
    <mergeCell ref="B61:C64"/>
    <mergeCell ref="E14:E16"/>
    <mergeCell ref="A3:G3"/>
    <mergeCell ref="F8:G8"/>
    <mergeCell ref="A56:C56"/>
    <mergeCell ref="E61:F61"/>
    <mergeCell ref="E62:F62"/>
    <mergeCell ref="E63:F63"/>
    <mergeCell ref="E64:F64"/>
    <mergeCell ref="A25:G25"/>
    <mergeCell ref="A32:G32"/>
    <mergeCell ref="B35:G35"/>
    <mergeCell ref="B1:F1"/>
    <mergeCell ref="A71:G71"/>
    <mergeCell ref="B72:C72"/>
    <mergeCell ref="E72:G72"/>
    <mergeCell ref="B73:C73"/>
    <mergeCell ref="E73:G73"/>
    <mergeCell ref="B10:E10"/>
    <mergeCell ref="B11:E11"/>
    <mergeCell ref="A20:B20"/>
    <mergeCell ref="E96:G96"/>
    <mergeCell ref="A96:D96"/>
    <mergeCell ref="A43:C44"/>
    <mergeCell ref="A85:G85"/>
    <mergeCell ref="A86:G86"/>
    <mergeCell ref="A76:G76"/>
    <mergeCell ref="B78:C78"/>
    <mergeCell ref="E78:G78"/>
    <mergeCell ref="B79:C79"/>
    <mergeCell ref="E79:G79"/>
    <mergeCell ref="A81:G81"/>
    <mergeCell ref="A36:A38"/>
    <mergeCell ref="B36:G39"/>
    <mergeCell ref="N8:O8"/>
    <mergeCell ref="N10:O10"/>
    <mergeCell ref="N12:O12"/>
    <mergeCell ref="A66:G66"/>
    <mergeCell ref="D54:G55"/>
    <mergeCell ref="A97:G97"/>
    <mergeCell ref="I17:K17"/>
    <mergeCell ref="I44:K48"/>
    <mergeCell ref="E45:G45"/>
    <mergeCell ref="B58:C58"/>
    <mergeCell ref="I51:L51"/>
    <mergeCell ref="D20:E20"/>
    <mergeCell ref="E43:G44"/>
    <mergeCell ref="B68:D68"/>
    <mergeCell ref="A82:B82"/>
    <mergeCell ref="E82:G83"/>
    <mergeCell ref="A83:B83"/>
    <mergeCell ref="A70:D70"/>
  </mergeCells>
  <conditionalFormatting sqref="E18">
    <cfRule type="expression" dxfId="28" priority="83">
      <formula>$B$18="Yes"</formula>
    </cfRule>
  </conditionalFormatting>
  <conditionalFormatting sqref="F18:F19">
    <cfRule type="expression" dxfId="27" priority="82">
      <formula>$B$18="No"</formula>
    </cfRule>
  </conditionalFormatting>
  <conditionalFormatting sqref="B16">
    <cfRule type="expression" dxfId="26" priority="81">
      <formula>$B$15&lt;&gt;"Multipack"</formula>
    </cfRule>
  </conditionalFormatting>
  <conditionalFormatting sqref="B17">
    <cfRule type="expression" dxfId="25" priority="80">
      <formula>$B$15&lt;&gt;"Multipack"</formula>
    </cfRule>
  </conditionalFormatting>
  <conditionalFormatting sqref="F10:F11">
    <cfRule type="expression" dxfId="24" priority="58">
      <formula>$B$18="No"</formula>
    </cfRule>
  </conditionalFormatting>
  <conditionalFormatting sqref="B61">
    <cfRule type="expression" dxfId="23" priority="26">
      <formula>$D$43="MBLL Distribution"</formula>
    </cfRule>
  </conditionalFormatting>
  <conditionalFormatting sqref="E61:F61">
    <cfRule type="expression" dxfId="22" priority="25">
      <formula>$D$43="MBLL Distribution"</formula>
    </cfRule>
  </conditionalFormatting>
  <conditionalFormatting sqref="E62:F62">
    <cfRule type="expression" dxfId="21" priority="24">
      <formula>$D$43="MBLL Distribution"</formula>
    </cfRule>
  </conditionalFormatting>
  <conditionalFormatting sqref="E63:F63">
    <cfRule type="expression" dxfId="20" priority="23">
      <formula>$D$43="MBLL Distribution"</formula>
    </cfRule>
  </conditionalFormatting>
  <conditionalFormatting sqref="E64:F64">
    <cfRule type="expression" dxfId="19" priority="22">
      <formula>$D$43="MBLL Distribution"</formula>
    </cfRule>
  </conditionalFormatting>
  <conditionalFormatting sqref="B68">
    <cfRule type="expression" dxfId="18" priority="21">
      <formula>#REF!="Projected 9L case Sales for 12 months:"</formula>
    </cfRule>
  </conditionalFormatting>
  <conditionalFormatting sqref="C47">
    <cfRule type="expression" dxfId="17" priority="88">
      <formula>D43="MBLL Distribution"</formula>
    </cfRule>
  </conditionalFormatting>
  <conditionalFormatting sqref="F50:F52">
    <cfRule type="expression" dxfId="16" priority="89">
      <formula>$D$43="Private Distribution"</formula>
    </cfRule>
  </conditionalFormatting>
  <conditionalFormatting sqref="D43">
    <cfRule type="expression" dxfId="15" priority="20">
      <formula>$D$43="MBLL Distribution"</formula>
    </cfRule>
  </conditionalFormatting>
  <conditionalFormatting sqref="D47">
    <cfRule type="expression" dxfId="14" priority="18">
      <formula>$C$47="Firm Retail"</formula>
    </cfRule>
    <cfRule type="expression" dxfId="13" priority="19">
      <formula>$C$47="Firm Case Cost"</formula>
    </cfRule>
  </conditionalFormatting>
  <conditionalFormatting sqref="B58:C58">
    <cfRule type="expression" dxfId="12" priority="16">
      <formula>$D$43="Private Distribution"</formula>
    </cfRule>
  </conditionalFormatting>
  <conditionalFormatting sqref="F58">
    <cfRule type="expression" dxfId="11" priority="15">
      <formula>$D$43="Private Distribution"</formula>
    </cfRule>
  </conditionalFormatting>
  <conditionalFormatting sqref="D8">
    <cfRule type="expression" dxfId="10" priority="14">
      <formula>$D$7="Canada"</formula>
    </cfRule>
  </conditionalFormatting>
  <conditionalFormatting sqref="F7">
    <cfRule type="expression" dxfId="9" priority="12">
      <formula>D7="U.S.A."</formula>
    </cfRule>
  </conditionalFormatting>
  <conditionalFormatting sqref="B8">
    <cfRule type="expression" dxfId="8" priority="11">
      <formula>$A$8="Seasonal End Date:"</formula>
    </cfRule>
  </conditionalFormatting>
  <conditionalFormatting sqref="D67">
    <cfRule type="expression" dxfId="7" priority="10">
      <formula>$D$43="Private Distribution"</formula>
    </cfRule>
  </conditionalFormatting>
  <conditionalFormatting sqref="J10">
    <cfRule type="expression" dxfId="6" priority="9">
      <formula>$I$10="Region/Brewery:"</formula>
    </cfRule>
  </conditionalFormatting>
  <conditionalFormatting sqref="K10">
    <cfRule type="expression" dxfId="5" priority="8">
      <formula>$I$10="Region/Brewery:"</formula>
    </cfRule>
  </conditionalFormatting>
  <conditionalFormatting sqref="C48">
    <cfRule type="expression" dxfId="4" priority="4">
      <formula>$B$48="Unit Cost:"</formula>
    </cfRule>
  </conditionalFormatting>
  <conditionalFormatting sqref="F49">
    <cfRule type="expression" dxfId="3" priority="3">
      <formula>$F$48="Yes"</formula>
    </cfRule>
  </conditionalFormatting>
  <conditionalFormatting sqref="D54">
    <cfRule type="expression" dxfId="2" priority="90">
      <formula>$F52="Yes"</formula>
    </cfRule>
  </conditionalFormatting>
  <conditionalFormatting sqref="C51">
    <cfRule type="expression" dxfId="1" priority="2">
      <formula>$D$43="Private Distribution"</formula>
    </cfRule>
  </conditionalFormatting>
  <conditionalFormatting sqref="B51">
    <cfRule type="expression" dxfId="0" priority="1">
      <formula>$D$43="Private Distribution"</formula>
    </cfRule>
  </conditionalFormatting>
  <dataValidations count="17">
    <dataValidation type="list" allowBlank="1" showInputMessage="1" showErrorMessage="1" sqref="B18" xr:uid="{B445E11A-2B21-437E-8BE2-698076E2A183}">
      <formula1>"No, Yes"</formula1>
    </dataValidation>
    <dataValidation type="whole" operator="greaterThan" allowBlank="1" showInputMessage="1" showErrorMessage="1" errorTitle="Numeric Value Only" error="Please enter numeric value only" sqref="B14" xr:uid="{A13E5A4D-7E0F-4B21-B5AD-79FBC58B7908}">
      <formula1>0</formula1>
    </dataValidation>
    <dataValidation type="textLength" operator="equal" showInputMessage="1" showErrorMessage="1" errorTitle="Error" error="Shipping container code must be 14 digits." sqref="D26" xr:uid="{4CEB261C-884A-4338-BF54-ED5885F71DD7}">
      <formula1>14</formula1>
    </dataValidation>
    <dataValidation type="textLength" allowBlank="1" showInputMessage="1" showErrorMessage="1" errorTitle="Error" error="Product code must be 8, 12 or 13 digits" sqref="D6" xr:uid="{76C8FD4A-A552-4C45-923F-6F498C513078}">
      <formula1>8</formula1>
      <formula2>13</formula2>
    </dataValidation>
    <dataValidation type="textLength" operator="lessThanOrEqual" allowBlank="1" showInputMessage="1" showErrorMessage="1" sqref="I40:I41 I37" xr:uid="{F4A6FDFC-D3A6-444E-A6DA-E4AEA0430048}">
      <formula1>30</formula1>
    </dataValidation>
    <dataValidation type="textLength" operator="lessThanOrEqual" allowBlank="1" showInputMessage="1" showErrorMessage="1" sqref="I41" xr:uid="{B28B711F-B30B-49BB-AE4A-71AF080F3F84}">
      <formula1>17</formula1>
    </dataValidation>
    <dataValidation type="list" showInputMessage="1" showErrorMessage="1" sqref="B87" xr:uid="{491F6D86-06E9-4FBF-884E-C72434656F54}">
      <formula1>"Yes,No"</formula1>
    </dataValidation>
    <dataValidation type="list" allowBlank="1" showInputMessage="1" showErrorMessage="1" sqref="F48 D67" xr:uid="{29DB6C04-9C8D-43CC-9F67-548A87EC90BD}">
      <formula1>"YES,NO"</formula1>
    </dataValidation>
    <dataValidation type="list" allowBlank="1" showInputMessage="1" showErrorMessage="1" sqref="F49" xr:uid="{24C703DE-4630-4E37-9FA4-28D60D47EB73}">
      <formula1>"1,2,3,4,5"</formula1>
    </dataValidation>
    <dataValidation type="list" allowBlank="1" showInputMessage="1" showErrorMessage="1" sqref="N14" xr:uid="{EC805A3A-33D9-47DA-A54E-4A7D4B5CDE2D}">
      <formula1>"Spring/Summer,Fall/Winter"</formula1>
    </dataValidation>
    <dataValidation type="list" allowBlank="1" showInputMessage="1" showErrorMessage="1" sqref="D43" xr:uid="{0D4BA8EE-309B-4CA3-A832-1BEF48DFD42F}">
      <formula1>"MBLL Distribution,Private Distribution"</formula1>
    </dataValidation>
    <dataValidation type="list" allowBlank="1" showInputMessage="1" showErrorMessage="1" sqref="C47" xr:uid="{231FA014-1078-43D8-BB2F-0E9883B3041C}">
      <formula1>"Firm Case Cost,Firm Retail"</formula1>
    </dataValidation>
    <dataValidation type="list" allowBlank="1" showInputMessage="1" showErrorMessage="1" sqref="F52" xr:uid="{55EF7F59-19BC-49A5-849C-04FA70B13146}">
      <formula1>"Yes,No"</formula1>
    </dataValidation>
    <dataValidation type="list" allowBlank="1" showInputMessage="1" showErrorMessage="1" sqref="N26" xr:uid="{CA115910-7B3A-4504-B59F-14EB8A5547B0}">
      <formula1>"DUTY PAID,  CUSTOMS"</formula1>
    </dataValidation>
    <dataValidation type="list" allowBlank="1" showInputMessage="1" showErrorMessage="1" sqref="E61:F61" xr:uid="{D0E6898B-2557-41F1-8A82-D74848623AAA}">
      <formula1>MBLL_Source_Point</formula1>
    </dataValidation>
    <dataValidation type="list" allowBlank="1" showInputMessage="1" showErrorMessage="1" sqref="F47" xr:uid="{715D898C-EA0B-4482-9BDC-A90294AAF137}">
      <formula1>Shippers_Currency</formula1>
    </dataValidation>
    <dataValidation type="list" allowBlank="1" showInputMessage="1" showErrorMessage="1" sqref="B51" xr:uid="{1F9104C8-74F2-45A5-9FE2-E8BA108C54A3}">
      <formula1>"Gross Price to Brewer,Retail Price,Licensee Price"</formula1>
    </dataValidation>
  </dataValidations>
  <hyperlinks>
    <hyperlink ref="E45:G45" r:id="rId1" tooltip="Trial Pricing Calculator" display="Trial Pricing Calculator" xr:uid="{14C95BD7-D77A-4A31-A657-453484786430}"/>
    <hyperlink ref="B68" r:id="rId2" tooltip="Product Listing Information - Liquor Mart Pick List (Pg.9)" display="Product Listing Information - Liquor Mart Pick List (Page 9)" xr:uid="{33F82BF9-61B8-4C8F-9AE8-547B28A811E8}"/>
  </hyperlinks>
  <pageMargins left="0.7" right="0.7" top="0.75" bottom="0.75" header="0.3" footer="0.3"/>
  <pageSetup scale="46"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161925</xdr:colOff>
                    <xdr:row>90</xdr:row>
                    <xdr:rowOff>0</xdr:rowOff>
                  </from>
                  <to>
                    <xdr:col>1</xdr:col>
                    <xdr:colOff>714375</xdr:colOff>
                    <xdr:row>91</xdr:row>
                    <xdr:rowOff>28575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942975</xdr:colOff>
                    <xdr:row>90</xdr:row>
                    <xdr:rowOff>0</xdr:rowOff>
                  </from>
                  <to>
                    <xdr:col>4</xdr:col>
                    <xdr:colOff>390525</xdr:colOff>
                    <xdr:row>91</xdr:row>
                    <xdr:rowOff>28575</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4</xdr:col>
                    <xdr:colOff>1219200</xdr:colOff>
                    <xdr:row>90</xdr:row>
                    <xdr:rowOff>0</xdr:rowOff>
                  </from>
                  <to>
                    <xdr:col>5</xdr:col>
                    <xdr:colOff>419100</xdr:colOff>
                    <xdr:row>91</xdr:row>
                    <xdr:rowOff>28575</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1</xdr:col>
                    <xdr:colOff>161925</xdr:colOff>
                    <xdr:row>91</xdr:row>
                    <xdr:rowOff>0</xdr:rowOff>
                  </from>
                  <to>
                    <xdr:col>1</xdr:col>
                    <xdr:colOff>714375</xdr:colOff>
                    <xdr:row>92</xdr:row>
                    <xdr:rowOff>28575</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3</xdr:col>
                    <xdr:colOff>952500</xdr:colOff>
                    <xdr:row>90</xdr:row>
                    <xdr:rowOff>180975</xdr:rowOff>
                  </from>
                  <to>
                    <xdr:col>4</xdr:col>
                    <xdr:colOff>409575</xdr:colOff>
                    <xdr:row>92</xdr:row>
                    <xdr:rowOff>19050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xdr:col>
                    <xdr:colOff>161925</xdr:colOff>
                    <xdr:row>92</xdr:row>
                    <xdr:rowOff>0</xdr:rowOff>
                  </from>
                  <to>
                    <xdr:col>2</xdr:col>
                    <xdr:colOff>476250</xdr:colOff>
                    <xdr:row>93</xdr:row>
                    <xdr:rowOff>38100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3</xdr:col>
                    <xdr:colOff>952500</xdr:colOff>
                    <xdr:row>92</xdr:row>
                    <xdr:rowOff>0</xdr:rowOff>
                  </from>
                  <to>
                    <xdr:col>4</xdr:col>
                    <xdr:colOff>219075</xdr:colOff>
                    <xdr:row>93</xdr:row>
                    <xdr:rowOff>28575</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xdr:col>
                    <xdr:colOff>152400</xdr:colOff>
                    <xdr:row>92</xdr:row>
                    <xdr:rowOff>161925</xdr:rowOff>
                  </from>
                  <to>
                    <xdr:col>3</xdr:col>
                    <xdr:colOff>828675</xdr:colOff>
                    <xdr:row>94</xdr:row>
                    <xdr:rowOff>38100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4</xdr:col>
                    <xdr:colOff>1200150</xdr:colOff>
                    <xdr:row>92</xdr:row>
                    <xdr:rowOff>180975</xdr:rowOff>
                  </from>
                  <to>
                    <xdr:col>6</xdr:col>
                    <xdr:colOff>47625</xdr:colOff>
                    <xdr:row>94</xdr:row>
                    <xdr:rowOff>19050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sizeWithCells="1">
                  <from>
                    <xdr:col>1</xdr:col>
                    <xdr:colOff>257175</xdr:colOff>
                    <xdr:row>3</xdr:row>
                    <xdr:rowOff>0</xdr:rowOff>
                  </from>
                  <to>
                    <xdr:col>1</xdr:col>
                    <xdr:colOff>561975</xdr:colOff>
                    <xdr:row>3</xdr:row>
                    <xdr:rowOff>219075</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sizeWithCells="1">
                  <from>
                    <xdr:col>3</xdr:col>
                    <xdr:colOff>257175</xdr:colOff>
                    <xdr:row>3</xdr:row>
                    <xdr:rowOff>0</xdr:rowOff>
                  </from>
                  <to>
                    <xdr:col>3</xdr:col>
                    <xdr:colOff>561975</xdr:colOff>
                    <xdr:row>3</xdr:row>
                    <xdr:rowOff>219075</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sizeWithCells="1">
                  <from>
                    <xdr:col>6</xdr:col>
                    <xdr:colOff>257175</xdr:colOff>
                    <xdr:row>4</xdr:row>
                    <xdr:rowOff>0</xdr:rowOff>
                  </from>
                  <to>
                    <xdr:col>6</xdr:col>
                    <xdr:colOff>561975</xdr:colOff>
                    <xdr:row>5</xdr:row>
                    <xdr:rowOff>28575</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sizeWithCells="1">
                  <from>
                    <xdr:col>6</xdr:col>
                    <xdr:colOff>257175</xdr:colOff>
                    <xdr:row>5</xdr:row>
                    <xdr:rowOff>0</xdr:rowOff>
                  </from>
                  <to>
                    <xdr:col>6</xdr:col>
                    <xdr:colOff>561975</xdr:colOff>
                    <xdr:row>6</xdr:row>
                    <xdr:rowOff>28575</xdr:rowOff>
                  </to>
                </anchor>
              </controlPr>
            </control>
          </mc:Choice>
        </mc:AlternateContent>
        <mc:AlternateContent xmlns:mc="http://schemas.openxmlformats.org/markup-compatibility/2006">
          <mc:Choice Requires="x14">
            <control shapeId="2071" r:id="rId19" name="Check Box 23">
              <controlPr locked="0" defaultSize="0" autoFill="0" autoLine="0" autoPict="0">
                <anchor moveWithCells="1" sizeWithCells="1">
                  <from>
                    <xdr:col>6</xdr:col>
                    <xdr:colOff>257175</xdr:colOff>
                    <xdr:row>5</xdr:row>
                    <xdr:rowOff>0</xdr:rowOff>
                  </from>
                  <to>
                    <xdr:col>6</xdr:col>
                    <xdr:colOff>561975</xdr:colOff>
                    <xdr:row>6</xdr:row>
                    <xdr:rowOff>28575</xdr:rowOff>
                  </to>
                </anchor>
              </controlPr>
            </control>
          </mc:Choice>
        </mc:AlternateContent>
        <mc:AlternateContent xmlns:mc="http://schemas.openxmlformats.org/markup-compatibility/2006">
          <mc:Choice Requires="x14">
            <control shapeId="2098" r:id="rId20" name="Check Box 50">
              <controlPr defaultSize="0" autoFill="0" autoLine="0" autoPict="0">
                <anchor moveWithCells="1">
                  <from>
                    <xdr:col>5</xdr:col>
                    <xdr:colOff>19050</xdr:colOff>
                    <xdr:row>3</xdr:row>
                    <xdr:rowOff>28575</xdr:rowOff>
                  </from>
                  <to>
                    <xdr:col>5</xdr:col>
                    <xdr:colOff>323850</xdr:colOff>
                    <xdr:row>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6">
        <x14:dataValidation type="list" allowBlank="1" showInputMessage="1" showErrorMessage="1" xr:uid="{9E5E771F-8354-47CF-B544-CB4AE8CA26B0}">
          <x14:formula1>
            <xm:f>'Data Validation'!$AC$1:$AC$6</xm:f>
          </x14:formula1>
          <xm:sqref>J2</xm:sqref>
        </x14:dataValidation>
        <x14:dataValidation type="list" allowBlank="1" showInputMessage="1" showErrorMessage="1" xr:uid="{14CAF0A8-494C-436E-938B-BAE936D29938}">
          <x14:formula1>
            <xm:f>'Data Validation'!$H$3:$H$8</xm:f>
          </x14:formula1>
          <xm:sqref>O41 Q41:AH41</xm:sqref>
        </x14:dataValidation>
        <x14:dataValidation type="list" allowBlank="1" showInputMessage="1" showErrorMessage="1" xr:uid="{3F403CD4-424D-4137-B62C-4400FF8B91BF}">
          <x14:formula1>
            <xm:f>'Data Validation'!$G$3:$G$5</xm:f>
          </x14:formula1>
          <xm:sqref>N41</xm:sqref>
        </x14:dataValidation>
        <x14:dataValidation type="list" showInputMessage="1" showErrorMessage="1" xr:uid="{E9B50396-33CD-459A-8734-C8D02CDC705F}">
          <x14:formula1>
            <xm:f>'Data Validation'!$O$3:$O$8</xm:f>
          </x14:formula1>
          <xm:sqref>B88</xm:sqref>
        </x14:dataValidation>
        <x14:dataValidation type="list" allowBlank="1" showInputMessage="1" showErrorMessage="1" xr:uid="{004A4803-296C-48DF-89FC-1BFCCB187DE4}">
          <x14:formula1>
            <xm:f>'Data Validation'!$W$2:$W$3</xm:f>
          </x14:formula1>
          <xm:sqref>C20</xm:sqref>
        </x14:dataValidation>
        <x14:dataValidation type="list" allowBlank="1" showInputMessage="1" showErrorMessage="1" promptTitle="Select one from below" xr:uid="{75424F6B-5EA1-4EA3-8B71-57C663E44160}">
          <x14:formula1>
            <xm:f>'Data Validation'!$A$2:$A$9</xm:f>
          </x14:formula1>
          <xm:sqref>B5</xm:sqref>
        </x14:dataValidation>
        <x14:dataValidation type="list" allowBlank="1" showInputMessage="1" showErrorMessage="1" xr:uid="{EFF753D4-4CF5-4241-AFE1-7133843FBA0A}">
          <x14:formula1>
            <xm:f>'Data Validation'!$L$2:$L$3</xm:f>
          </x14:formula1>
          <xm:sqref>B72:C72</xm:sqref>
        </x14:dataValidation>
        <x14:dataValidation type="list" allowBlank="1" showInputMessage="1" showErrorMessage="1" xr:uid="{45D02284-BFAD-405B-BE5F-5CD1803FCB8F}">
          <x14:formula1>
            <xm:f>'Data Validation'!$E$2:$E$3</xm:f>
          </x14:formula1>
          <xm:sqref>B15</xm:sqref>
        </x14:dataValidation>
        <x14:dataValidation type="list" showInputMessage="1" showErrorMessage="1" xr:uid="{5DAA02E2-1BCF-4F4C-8052-3E20330F7E18}">
          <x14:formula1>
            <xm:f>'Data Validation'!$F$2:$F$7</xm:f>
          </x14:formula1>
          <xm:sqref>D15</xm:sqref>
        </x14:dataValidation>
        <x14:dataValidation type="list" showInputMessage="1" showErrorMessage="1" xr:uid="{ECAE2BB3-06A8-4B2D-9BEB-9C32002D970F}">
          <x14:formula1>
            <xm:f>'Data Validation'!$H$3:$H$8</xm:f>
          </x14:formula1>
          <xm:sqref>D40</xm:sqref>
        </x14:dataValidation>
        <x14:dataValidation type="list" showInputMessage="1" showErrorMessage="1" xr:uid="{5DA8E1B3-3D4E-4A92-B23C-5BD3C2489E2B}">
          <x14:formula1>
            <xm:f>'Data Validation'!$G$3:$G$5</xm:f>
          </x14:formula1>
          <xm:sqref>B40</xm:sqref>
        </x14:dataValidation>
        <x14:dataValidation type="list" showInputMessage="1" showErrorMessage="1" xr:uid="{1F5D9451-6E2F-4653-B2D7-A6604257AAF3}">
          <x14:formula1>
            <xm:f>'Data Validation'!$D$2:$D$6</xm:f>
          </x14:formula1>
          <xm:sqref>D14</xm:sqref>
        </x14:dataValidation>
        <x14:dataValidation type="list" showInputMessage="1" showErrorMessage="1" xr:uid="{564A56FC-B00C-4BA7-996D-ED9572F6356D}">
          <x14:formula1>
            <xm:f>'Data Validation'!$C$2:$C$6</xm:f>
          </x14:formula1>
          <xm:sqref>D13</xm:sqref>
        </x14:dataValidation>
        <x14:dataValidation type="list" showInputMessage="1" showErrorMessage="1" xr:uid="{42BC700F-DB45-431B-B3F7-DDBC3AE04834}">
          <x14:formula1>
            <xm:f>'Data Validation'!$B$2:$B$11</xm:f>
          </x14:formula1>
          <xm:sqref>B6</xm:sqref>
        </x14:dataValidation>
        <x14:dataValidation type="list" allowBlank="1" showInputMessage="1" showErrorMessage="1" xr:uid="{6E4B077A-86F8-4185-ACA1-A5608721F5CC}">
          <x14:formula1>
            <xm:f>'Data Validation'!$V$2:$V$41</xm:f>
          </x14:formula1>
          <xm:sqref>F7</xm:sqref>
        </x14:dataValidation>
        <x14:dataValidation type="list" allowBlank="1" showInputMessage="1" showErrorMessage="1" xr:uid="{1500A64A-92C2-49D7-BCEF-A078FB5F82CA}">
          <x14:formula1>
            <xm:f>IF(E61="Canada",'Data Validation'!$Q$2:$Q$22,IF(E61="U.S.A.",'Data Validation'!$R$2:$R$21,'Data Validation'!$S$2:$S$33))</xm:f>
          </x14:formula1>
          <xm:sqref>E62:F62</xm:sqref>
        </x14:dataValidation>
        <x14:dataValidation type="list" allowBlank="1" showInputMessage="1" showErrorMessage="1" xr:uid="{6DBBB396-EC16-4D97-B316-D22DEF346F36}">
          <x14:formula1>
            <xm:f>'Data Validation'!$M$2:$M$6</xm:f>
          </x14:formula1>
          <xm:sqref>E63:F63</xm:sqref>
        </x14:dataValidation>
        <x14:dataValidation type="list" allowBlank="1" showInputMessage="1" showErrorMessage="1" xr:uid="{0CC50F46-64E3-42A6-98B8-6F4EEFA3AA14}">
          <x14:formula1>
            <xm:f>'Data Validation'!$B$20:$B$30</xm:f>
          </x14:formula1>
          <xm:sqref>J6</xm:sqref>
        </x14:dataValidation>
        <x14:dataValidation type="list" allowBlank="1" showInputMessage="1" showErrorMessage="1" xr:uid="{FD8FD0F1-C906-4885-8DEF-FC6EC42A7C54}">
          <x14:formula1>
            <xm:f>'Data Validation'!$B$32:$B$34</xm:f>
          </x14:formula1>
          <xm:sqref>J8</xm:sqref>
        </x14:dataValidation>
        <x14:dataValidation type="list" allowBlank="1" showInputMessage="1" showErrorMessage="1" xr:uid="{649EB837-99C5-45FD-8CF5-2FFEA75048A6}">
          <x14:formula1>
            <xm:f>'Data Validation'!$B$48:$B$50</xm:f>
          </x14:formula1>
          <xm:sqref>J9</xm:sqref>
        </x14:dataValidation>
        <x14:dataValidation type="list" allowBlank="1" showInputMessage="1" showErrorMessage="1" xr:uid="{65D48377-D1D1-4F72-8F47-5C150FA7FD24}">
          <x14:formula1>
            <xm:f>'Data Validation'!$F$21:$F$26</xm:f>
          </x14:formula1>
          <xm:sqref>N7</xm:sqref>
        </x14:dataValidation>
        <x14:dataValidation type="list" allowBlank="1" showInputMessage="1" showErrorMessage="1" xr:uid="{8CFCCCE1-16C7-45A4-BFE7-8F6DF2539BA3}">
          <x14:formula1>
            <xm:f>'Data Validation'!$AA$2:$AA$14</xm:f>
          </x14:formula1>
          <xm:sqref>D8</xm:sqref>
        </x14:dataValidation>
        <x14:dataValidation type="list" allowBlank="1" showInputMessage="1" showErrorMessage="1" xr:uid="{AC901DA8-6C2A-4177-8206-1A1F569BE816}">
          <x14:formula1>
            <xm:f>'Data Validation'!$B$54:$B$69</xm:f>
          </x14:formula1>
          <xm:sqref>J5</xm:sqref>
        </x14:dataValidation>
        <x14:dataValidation type="list" allowBlank="1" showInputMessage="1" showErrorMessage="1" xr:uid="{6B0D1D88-FFD0-4BFC-A77E-1419DC8A63BA}">
          <x14:formula1>
            <xm:f>'Data Validation'!$I$32:$I$148</xm:f>
          </x14:formula1>
          <xm:sqref>J10</xm:sqref>
        </x14:dataValidation>
        <x14:dataValidation type="list" allowBlank="1" showInputMessage="1" showErrorMessage="1" xr:uid="{695663FA-9B5C-485C-932A-F35710A59BC7}">
          <x14:formula1>
            <xm:f>'Data Validation'!$B$36:$B$45</xm:f>
          </x14:formula1>
          <xm:sqref>H48</xm:sqref>
        </x14:dataValidation>
        <x14:dataValidation type="list" allowBlank="1" showInputMessage="1" showErrorMessage="1" xr:uid="{4578AF18-5EB9-431E-83E7-33652DBF6D75}">
          <x14:formula1>
            <xm:f>'Data Validation'!$U$2:$U$93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49"/>
  <sheetViews>
    <sheetView workbookViewId="0">
      <selection activeCell="A19" sqref="A19"/>
    </sheetView>
  </sheetViews>
  <sheetFormatPr defaultColWidth="8.85546875" defaultRowHeight="15" x14ac:dyDescent="0.25"/>
  <cols>
    <col min="1" max="1" width="24.42578125" style="68" customWidth="1"/>
    <col min="2" max="2" width="10.42578125" style="68" customWidth="1"/>
    <col min="3" max="3" width="16.5703125" style="68" customWidth="1"/>
    <col min="4" max="4" width="18.140625" style="68" customWidth="1"/>
    <col min="5" max="5" width="13.28515625" style="68" customWidth="1"/>
    <col min="6" max="6" width="16" style="68" customWidth="1"/>
    <col min="7" max="7" width="14.85546875" style="68" customWidth="1"/>
    <col min="8" max="8" width="11" style="68" customWidth="1"/>
    <col min="9" max="9" width="52" style="68" customWidth="1"/>
    <col min="10" max="10" width="15.5703125" style="68" customWidth="1"/>
    <col min="11" max="11" width="20.7109375" style="68" customWidth="1"/>
    <col min="12" max="12" width="8.5703125" style="68" customWidth="1"/>
    <col min="13" max="13" width="56.85546875" style="68" customWidth="1"/>
    <col min="14" max="14" width="19.28515625" style="68" customWidth="1"/>
    <col min="15" max="18" width="11" style="68" customWidth="1"/>
    <col min="19" max="19" width="14.7109375" style="68" customWidth="1"/>
    <col min="20" max="20" width="11" style="68" customWidth="1"/>
    <col min="21" max="21" width="25.7109375" style="68" customWidth="1"/>
    <col min="22" max="22" width="16.7109375" style="68" customWidth="1"/>
    <col min="23" max="23" width="29" style="68" customWidth="1"/>
    <col min="24" max="26" width="8.85546875" style="68"/>
    <col min="27" max="27" width="19.42578125" style="68" customWidth="1"/>
    <col min="28" max="16384" width="8.85546875" style="68"/>
  </cols>
  <sheetData>
    <row r="1" spans="1:29" x14ac:dyDescent="0.25">
      <c r="A1" s="68" t="s">
        <v>168</v>
      </c>
      <c r="B1" s="68" t="s">
        <v>169</v>
      </c>
      <c r="C1" s="68" t="s">
        <v>3</v>
      </c>
      <c r="D1" s="68" t="s">
        <v>170</v>
      </c>
      <c r="E1" s="68" t="s">
        <v>171</v>
      </c>
      <c r="F1" s="68" t="s">
        <v>172</v>
      </c>
      <c r="G1" s="68" t="s">
        <v>173</v>
      </c>
      <c r="H1" s="68" t="s">
        <v>396</v>
      </c>
      <c r="I1" s="68" t="s">
        <v>174</v>
      </c>
      <c r="J1" s="68" t="s">
        <v>175</v>
      </c>
      <c r="K1" s="68" t="s">
        <v>334</v>
      </c>
      <c r="L1" s="68" t="s">
        <v>176</v>
      </c>
      <c r="M1" s="68" t="s">
        <v>177</v>
      </c>
      <c r="N1" s="68" t="s">
        <v>178</v>
      </c>
      <c r="O1" s="68" t="s">
        <v>397</v>
      </c>
      <c r="P1" s="68" t="s">
        <v>180</v>
      </c>
      <c r="Q1" s="68" t="s">
        <v>4</v>
      </c>
      <c r="R1" s="68" t="s">
        <v>136</v>
      </c>
      <c r="S1" s="68" t="s">
        <v>5</v>
      </c>
      <c r="T1" s="68" t="s">
        <v>398</v>
      </c>
      <c r="U1" s="68" t="s">
        <v>179</v>
      </c>
      <c r="V1" s="68" t="s">
        <v>399</v>
      </c>
      <c r="W1" s="68" t="s">
        <v>181</v>
      </c>
      <c r="X1" s="68" t="s">
        <v>349</v>
      </c>
      <c r="Y1" s="68" t="s">
        <v>375</v>
      </c>
      <c r="Z1" s="68" t="s">
        <v>376</v>
      </c>
      <c r="AA1" s="68" t="s">
        <v>379</v>
      </c>
      <c r="AC1" s="68" t="s">
        <v>409</v>
      </c>
    </row>
    <row r="2" spans="1:29" x14ac:dyDescent="0.25">
      <c r="A2" s="68" t="s">
        <v>182</v>
      </c>
      <c r="B2" s="68" t="s">
        <v>183</v>
      </c>
      <c r="C2" s="68" t="s">
        <v>1</v>
      </c>
      <c r="D2" s="68" t="s">
        <v>184</v>
      </c>
      <c r="E2" s="68" t="s">
        <v>356</v>
      </c>
      <c r="F2" s="68" t="s">
        <v>185</v>
      </c>
      <c r="G2" s="68" t="s">
        <v>186</v>
      </c>
      <c r="H2" s="68" t="s">
        <v>187</v>
      </c>
      <c r="I2" s="68" t="s">
        <v>358</v>
      </c>
      <c r="J2" s="68" t="s">
        <v>6</v>
      </c>
      <c r="K2" s="68">
        <v>1</v>
      </c>
      <c r="L2" s="68" t="s">
        <v>188</v>
      </c>
      <c r="M2" s="68" t="s">
        <v>189</v>
      </c>
      <c r="N2" s="68" t="s">
        <v>190</v>
      </c>
      <c r="O2" s="68" t="s">
        <v>191</v>
      </c>
      <c r="P2" s="68" t="s">
        <v>9</v>
      </c>
      <c r="Q2" s="68" t="s">
        <v>8</v>
      </c>
      <c r="R2" s="68" t="s">
        <v>9</v>
      </c>
      <c r="S2" s="68" t="s">
        <v>10</v>
      </c>
      <c r="U2" s="68" t="s">
        <v>4</v>
      </c>
      <c r="V2" s="68" t="s">
        <v>193</v>
      </c>
      <c r="W2" s="68" t="s">
        <v>6</v>
      </c>
      <c r="X2" s="68" t="s">
        <v>350</v>
      </c>
      <c r="Y2" s="68" t="s">
        <v>6</v>
      </c>
      <c r="Z2" s="68" t="s">
        <v>6</v>
      </c>
      <c r="AA2" s="68" t="s">
        <v>380</v>
      </c>
      <c r="AC2" s="68" t="s">
        <v>455</v>
      </c>
    </row>
    <row r="3" spans="1:29" x14ac:dyDescent="0.25">
      <c r="A3" s="68" t="s">
        <v>194</v>
      </c>
      <c r="B3" s="68" t="s">
        <v>195</v>
      </c>
      <c r="C3" s="68" t="s">
        <v>0</v>
      </c>
      <c r="D3" s="68" t="s">
        <v>196</v>
      </c>
      <c r="E3" s="68" t="s">
        <v>197</v>
      </c>
      <c r="F3" s="68" t="s">
        <v>198</v>
      </c>
      <c r="G3" s="68" t="s">
        <v>199</v>
      </c>
      <c r="H3" s="68" t="s">
        <v>200</v>
      </c>
      <c r="I3" s="68" t="s">
        <v>359</v>
      </c>
      <c r="J3" s="68" t="s">
        <v>11</v>
      </c>
      <c r="K3" s="68">
        <v>2</v>
      </c>
      <c r="L3" s="68" t="s">
        <v>201</v>
      </c>
      <c r="M3" s="68" t="s">
        <v>202</v>
      </c>
      <c r="N3" s="68" t="s">
        <v>6</v>
      </c>
      <c r="O3" s="68" t="s">
        <v>203</v>
      </c>
      <c r="P3" s="68" t="s">
        <v>214</v>
      </c>
      <c r="Q3" s="68" t="s">
        <v>13</v>
      </c>
      <c r="R3" s="68" t="s">
        <v>14</v>
      </c>
      <c r="S3" s="68" t="s">
        <v>79</v>
      </c>
      <c r="U3" s="96" t="s">
        <v>136</v>
      </c>
      <c r="V3" s="68" t="s">
        <v>9</v>
      </c>
      <c r="W3" s="68" t="s">
        <v>11</v>
      </c>
      <c r="X3" s="68" t="s">
        <v>30</v>
      </c>
      <c r="Y3" s="68" t="s">
        <v>11</v>
      </c>
      <c r="Z3" s="68" t="s">
        <v>11</v>
      </c>
      <c r="AA3" s="68" t="s">
        <v>381</v>
      </c>
      <c r="AC3" s="68" t="s">
        <v>456</v>
      </c>
    </row>
    <row r="4" spans="1:29" x14ac:dyDescent="0.25">
      <c r="A4" s="68" t="s">
        <v>205</v>
      </c>
      <c r="B4" s="68" t="s">
        <v>206</v>
      </c>
      <c r="C4" s="68" t="s">
        <v>207</v>
      </c>
      <c r="D4" s="68" t="s">
        <v>208</v>
      </c>
      <c r="F4" s="68" t="s">
        <v>209</v>
      </c>
      <c r="G4" s="68" t="s">
        <v>210</v>
      </c>
      <c r="H4" s="68" t="s">
        <v>211</v>
      </c>
      <c r="I4" s="217"/>
      <c r="K4" s="68">
        <v>3</v>
      </c>
      <c r="M4" s="68" t="s">
        <v>212</v>
      </c>
      <c r="N4" s="68" t="s">
        <v>11</v>
      </c>
      <c r="O4" s="68" t="s">
        <v>213</v>
      </c>
      <c r="P4" s="68" t="s">
        <v>223</v>
      </c>
      <c r="Q4" s="68" t="s">
        <v>16</v>
      </c>
      <c r="R4" s="68" t="s">
        <v>17</v>
      </c>
      <c r="S4" s="68" t="s">
        <v>18</v>
      </c>
      <c r="U4" s="96" t="s">
        <v>192</v>
      </c>
      <c r="V4" s="68" t="s">
        <v>214</v>
      </c>
      <c r="X4" s="68" t="s">
        <v>351</v>
      </c>
      <c r="AA4" s="68" t="s">
        <v>382</v>
      </c>
      <c r="AC4" s="68" t="s">
        <v>457</v>
      </c>
    </row>
    <row r="5" spans="1:29" x14ac:dyDescent="0.25">
      <c r="A5" s="68" t="s">
        <v>215</v>
      </c>
      <c r="B5" s="68" t="s">
        <v>199</v>
      </c>
      <c r="C5" s="68" t="s">
        <v>2</v>
      </c>
      <c r="D5" s="68" t="s">
        <v>216</v>
      </c>
      <c r="F5" s="68" t="s">
        <v>217</v>
      </c>
      <c r="G5" s="68" t="s">
        <v>218</v>
      </c>
      <c r="H5" s="68" t="s">
        <v>219</v>
      </c>
      <c r="I5" s="217"/>
      <c r="K5" s="68">
        <v>4</v>
      </c>
      <c r="M5" s="68" t="s">
        <v>220</v>
      </c>
      <c r="O5" s="68" t="s">
        <v>221</v>
      </c>
      <c r="P5" s="68" t="s">
        <v>230</v>
      </c>
      <c r="Q5" s="68" t="s">
        <v>20</v>
      </c>
      <c r="R5" s="68" t="s">
        <v>21</v>
      </c>
      <c r="S5" s="68" t="s">
        <v>22</v>
      </c>
      <c r="U5" s="96" t="s">
        <v>204</v>
      </c>
      <c r="V5" s="68" t="s">
        <v>223</v>
      </c>
      <c r="X5" s="68" t="s">
        <v>352</v>
      </c>
      <c r="AA5" s="68" t="s">
        <v>383</v>
      </c>
      <c r="AC5" s="68" t="s">
        <v>458</v>
      </c>
    </row>
    <row r="6" spans="1:29" x14ac:dyDescent="0.25">
      <c r="A6" s="68" t="s">
        <v>224</v>
      </c>
      <c r="B6" s="68" t="s">
        <v>225</v>
      </c>
      <c r="C6" s="68" t="s">
        <v>226</v>
      </c>
      <c r="D6" s="68" t="s">
        <v>226</v>
      </c>
      <c r="F6" s="68" t="s">
        <v>227</v>
      </c>
      <c r="H6" s="68" t="s">
        <v>206</v>
      </c>
      <c r="I6" s="217"/>
      <c r="K6" s="68">
        <v>5</v>
      </c>
      <c r="M6" s="68" t="s">
        <v>228</v>
      </c>
      <c r="O6" s="68" t="s">
        <v>229</v>
      </c>
      <c r="P6" s="68" t="s">
        <v>395</v>
      </c>
      <c r="Q6" s="68" t="s">
        <v>23</v>
      </c>
      <c r="R6" s="68" t="s">
        <v>24</v>
      </c>
      <c r="S6" s="68" t="s">
        <v>25</v>
      </c>
      <c r="U6" s="96" t="s">
        <v>10</v>
      </c>
      <c r="V6" s="68" t="s">
        <v>230</v>
      </c>
      <c r="X6" s="68" t="s">
        <v>353</v>
      </c>
      <c r="AA6" s="68" t="s">
        <v>384</v>
      </c>
      <c r="AC6" s="68" t="s">
        <v>459</v>
      </c>
    </row>
    <row r="7" spans="1:29" x14ac:dyDescent="0.25">
      <c r="A7" s="68" t="s">
        <v>231</v>
      </c>
      <c r="B7" s="68" t="s">
        <v>232</v>
      </c>
      <c r="F7" s="68" t="s">
        <v>226</v>
      </c>
      <c r="H7" s="68" t="s">
        <v>233</v>
      </c>
      <c r="I7" s="217"/>
      <c r="K7" s="74" t="s">
        <v>402</v>
      </c>
      <c r="O7" s="68" t="s">
        <v>234</v>
      </c>
      <c r="P7" s="68" t="s">
        <v>241</v>
      </c>
      <c r="Q7" s="68" t="s">
        <v>27</v>
      </c>
      <c r="R7" s="68" t="s">
        <v>28</v>
      </c>
      <c r="S7" s="68" t="s">
        <v>29</v>
      </c>
      <c r="U7" s="96" t="s">
        <v>222</v>
      </c>
      <c r="V7" s="68" t="s">
        <v>236</v>
      </c>
      <c r="X7" s="68" t="s">
        <v>354</v>
      </c>
      <c r="AA7" s="68" t="s">
        <v>385</v>
      </c>
    </row>
    <row r="8" spans="1:29" x14ac:dyDescent="0.25">
      <c r="A8" s="68" t="s">
        <v>237</v>
      </c>
      <c r="B8" s="68" t="s">
        <v>224</v>
      </c>
      <c r="H8" s="68" t="s">
        <v>238</v>
      </c>
      <c r="I8" s="217"/>
      <c r="O8" s="68" t="s">
        <v>239</v>
      </c>
      <c r="P8" s="68" t="s">
        <v>242</v>
      </c>
      <c r="Q8" s="68" t="s">
        <v>80</v>
      </c>
      <c r="R8" s="68" t="s">
        <v>31</v>
      </c>
      <c r="S8" s="68" t="s">
        <v>32</v>
      </c>
      <c r="U8" s="96" t="s">
        <v>22</v>
      </c>
      <c r="V8" s="68" t="s">
        <v>241</v>
      </c>
      <c r="X8" s="68" t="s">
        <v>355</v>
      </c>
      <c r="AA8" s="68" t="s">
        <v>386</v>
      </c>
    </row>
    <row r="9" spans="1:29" x14ac:dyDescent="0.25">
      <c r="A9" s="68" t="s">
        <v>487</v>
      </c>
      <c r="B9" s="68" t="s">
        <v>231</v>
      </c>
      <c r="I9" s="217"/>
      <c r="P9" s="68" t="s">
        <v>245</v>
      </c>
      <c r="Q9" s="68" t="s">
        <v>33</v>
      </c>
      <c r="R9" s="68" t="s">
        <v>34</v>
      </c>
      <c r="S9" s="68" t="s">
        <v>35</v>
      </c>
      <c r="U9" s="96" t="s">
        <v>235</v>
      </c>
      <c r="V9" s="68" t="s">
        <v>242</v>
      </c>
      <c r="X9" s="68" t="s">
        <v>226</v>
      </c>
      <c r="AA9" s="68" t="s">
        <v>387</v>
      </c>
    </row>
    <row r="10" spans="1:29" x14ac:dyDescent="0.25">
      <c r="B10" s="68" t="s">
        <v>243</v>
      </c>
      <c r="I10" s="217"/>
      <c r="P10" s="68" t="s">
        <v>247</v>
      </c>
      <c r="Q10" s="68" t="s">
        <v>36</v>
      </c>
      <c r="R10" s="68" t="s">
        <v>37</v>
      </c>
      <c r="S10" s="68" t="s">
        <v>38</v>
      </c>
      <c r="U10" s="96" t="s">
        <v>240</v>
      </c>
      <c r="V10" s="68" t="s">
        <v>245</v>
      </c>
      <c r="AA10" s="68" t="s">
        <v>388</v>
      </c>
    </row>
    <row r="11" spans="1:29" x14ac:dyDescent="0.25">
      <c r="B11" s="68" t="s">
        <v>226</v>
      </c>
      <c r="I11" s="217"/>
      <c r="P11" s="68" t="s">
        <v>249</v>
      </c>
      <c r="Q11" s="68" t="s">
        <v>39</v>
      </c>
      <c r="R11" s="68" t="s">
        <v>40</v>
      </c>
      <c r="S11" s="68" t="s">
        <v>41</v>
      </c>
      <c r="U11" s="96" t="s">
        <v>25</v>
      </c>
      <c r="V11" s="68" t="s">
        <v>247</v>
      </c>
      <c r="AA11" s="68" t="s">
        <v>389</v>
      </c>
    </row>
    <row r="12" spans="1:29" x14ac:dyDescent="0.25">
      <c r="I12" s="217"/>
      <c r="P12" s="68" t="s">
        <v>21</v>
      </c>
      <c r="Q12" s="68" t="s">
        <v>81</v>
      </c>
      <c r="R12" s="68" t="s">
        <v>42</v>
      </c>
      <c r="S12" s="68" t="s">
        <v>43</v>
      </c>
      <c r="U12" s="96" t="s">
        <v>244</v>
      </c>
      <c r="V12" s="68" t="s">
        <v>249</v>
      </c>
      <c r="AA12" s="68" t="s">
        <v>390</v>
      </c>
    </row>
    <row r="13" spans="1:29" x14ac:dyDescent="0.25">
      <c r="I13" s="217"/>
      <c r="P13" s="68" t="s">
        <v>24</v>
      </c>
      <c r="Q13" s="68" t="s">
        <v>44</v>
      </c>
      <c r="R13" s="68" t="s">
        <v>45</v>
      </c>
      <c r="S13" s="68" t="s">
        <v>46</v>
      </c>
      <c r="U13" s="96" t="s">
        <v>246</v>
      </c>
      <c r="V13" s="68" t="s">
        <v>21</v>
      </c>
      <c r="AA13" s="68" t="s">
        <v>391</v>
      </c>
    </row>
    <row r="14" spans="1:29" x14ac:dyDescent="0.25">
      <c r="I14" s="217"/>
      <c r="P14" s="68" t="s">
        <v>252</v>
      </c>
      <c r="Q14" s="68" t="s">
        <v>47</v>
      </c>
      <c r="R14" s="68" t="s">
        <v>48</v>
      </c>
      <c r="S14" s="68" t="s">
        <v>49</v>
      </c>
      <c r="U14" s="96" t="s">
        <v>248</v>
      </c>
      <c r="V14" s="68" t="s">
        <v>24</v>
      </c>
      <c r="AA14" s="68" t="s">
        <v>392</v>
      </c>
    </row>
    <row r="15" spans="1:29" x14ac:dyDescent="0.25">
      <c r="I15" s="217"/>
      <c r="P15" s="68" t="s">
        <v>28</v>
      </c>
      <c r="Q15" s="68" t="s">
        <v>50</v>
      </c>
      <c r="R15" s="68" t="s">
        <v>51</v>
      </c>
      <c r="S15" s="68" t="s">
        <v>52</v>
      </c>
      <c r="U15" s="96" t="s">
        <v>250</v>
      </c>
      <c r="V15" s="68" t="s">
        <v>252</v>
      </c>
    </row>
    <row r="16" spans="1:29" x14ac:dyDescent="0.25">
      <c r="I16" s="217"/>
      <c r="P16" s="68" t="s">
        <v>255</v>
      </c>
      <c r="Q16" s="68" t="s">
        <v>53</v>
      </c>
      <c r="R16" s="68" t="s">
        <v>54</v>
      </c>
      <c r="S16" s="68" t="s">
        <v>55</v>
      </c>
      <c r="U16" s="96" t="s">
        <v>251</v>
      </c>
      <c r="V16" s="68" t="s">
        <v>28</v>
      </c>
    </row>
    <row r="17" spans="1:24" x14ac:dyDescent="0.25">
      <c r="I17" s="217"/>
      <c r="P17" s="68" t="s">
        <v>257</v>
      </c>
      <c r="Q17" s="68" t="s">
        <v>56</v>
      </c>
      <c r="R17" s="68" t="s">
        <v>57</v>
      </c>
      <c r="S17" s="68" t="s">
        <v>58</v>
      </c>
      <c r="U17" s="96" t="s">
        <v>253</v>
      </c>
      <c r="V17" s="68" t="s">
        <v>255</v>
      </c>
    </row>
    <row r="18" spans="1:24" x14ac:dyDescent="0.25">
      <c r="I18" s="217"/>
      <c r="P18" s="68" t="s">
        <v>259</v>
      </c>
      <c r="Q18" s="68" t="s">
        <v>59</v>
      </c>
      <c r="R18" s="68" t="s">
        <v>60</v>
      </c>
      <c r="S18" s="68" t="s">
        <v>61</v>
      </c>
      <c r="U18" s="96" t="s">
        <v>254</v>
      </c>
      <c r="V18" s="68" t="s">
        <v>257</v>
      </c>
      <c r="X18" s="1" t="s">
        <v>613</v>
      </c>
    </row>
    <row r="19" spans="1:24" x14ac:dyDescent="0.25">
      <c r="I19" s="217"/>
      <c r="P19" s="68" t="s">
        <v>31</v>
      </c>
      <c r="Q19" s="68" t="s">
        <v>82</v>
      </c>
      <c r="R19" s="68" t="s">
        <v>62</v>
      </c>
      <c r="S19" s="68" t="s">
        <v>63</v>
      </c>
      <c r="U19" s="96" t="s">
        <v>256</v>
      </c>
      <c r="V19" s="68" t="s">
        <v>259</v>
      </c>
      <c r="X19" t="s">
        <v>4</v>
      </c>
    </row>
    <row r="20" spans="1:24" x14ac:dyDescent="0.25">
      <c r="A20" s="96"/>
      <c r="B20" s="68" t="s">
        <v>411</v>
      </c>
      <c r="C20" s="68">
        <v>400</v>
      </c>
      <c r="I20" s="217"/>
      <c r="P20" s="68" t="s">
        <v>37</v>
      </c>
      <c r="Q20" s="68" t="s">
        <v>64</v>
      </c>
      <c r="R20" s="68" t="s">
        <v>65</v>
      </c>
      <c r="S20" s="68" t="s">
        <v>66</v>
      </c>
      <c r="U20" s="96" t="s">
        <v>258</v>
      </c>
      <c r="V20" s="68" t="s">
        <v>31</v>
      </c>
      <c r="X20" t="s">
        <v>136</v>
      </c>
    </row>
    <row r="21" spans="1:24" x14ac:dyDescent="0.25">
      <c r="A21" s="96"/>
      <c r="B21" s="68" t="s">
        <v>412</v>
      </c>
      <c r="C21" s="68">
        <v>405</v>
      </c>
      <c r="F21" s="68" t="s">
        <v>445</v>
      </c>
      <c r="G21" s="68">
        <v>69734</v>
      </c>
      <c r="I21" s="217"/>
      <c r="P21" s="68" t="s">
        <v>40</v>
      </c>
      <c r="Q21" s="68" t="s">
        <v>67</v>
      </c>
      <c r="R21" s="68" t="s">
        <v>226</v>
      </c>
      <c r="S21" s="68" t="s">
        <v>68</v>
      </c>
      <c r="U21" s="96" t="s">
        <v>260</v>
      </c>
      <c r="V21" s="68" t="s">
        <v>37</v>
      </c>
      <c r="X21" t="s">
        <v>5</v>
      </c>
    </row>
    <row r="22" spans="1:24" x14ac:dyDescent="0.25">
      <c r="A22" s="96"/>
      <c r="B22" s="68" t="s">
        <v>413</v>
      </c>
      <c r="C22" s="68">
        <v>410</v>
      </c>
      <c r="F22" s="68" t="s">
        <v>446</v>
      </c>
      <c r="G22" s="68">
        <v>37322</v>
      </c>
      <c r="I22" s="217"/>
      <c r="P22" s="68" t="s">
        <v>262</v>
      </c>
      <c r="Q22" s="68" t="s">
        <v>65</v>
      </c>
      <c r="S22" s="68" t="s">
        <v>69</v>
      </c>
      <c r="U22" s="96" t="s">
        <v>261</v>
      </c>
      <c r="V22" s="68" t="s">
        <v>40</v>
      </c>
    </row>
    <row r="23" spans="1:24" x14ac:dyDescent="0.25">
      <c r="A23" s="96"/>
      <c r="B23" s="68" t="s">
        <v>194</v>
      </c>
      <c r="C23" s="68">
        <v>414</v>
      </c>
      <c r="F23" s="68" t="s">
        <v>447</v>
      </c>
      <c r="G23" s="68">
        <v>37153</v>
      </c>
      <c r="I23" s="217"/>
      <c r="P23" s="68" t="s">
        <v>264</v>
      </c>
      <c r="S23" s="68" t="s">
        <v>70</v>
      </c>
      <c r="U23" s="96" t="s">
        <v>32</v>
      </c>
      <c r="V23" s="68" t="s">
        <v>262</v>
      </c>
    </row>
    <row r="24" spans="1:24" x14ac:dyDescent="0.25">
      <c r="A24" s="96"/>
      <c r="B24" s="68" t="s">
        <v>414</v>
      </c>
      <c r="C24" s="68">
        <v>415</v>
      </c>
      <c r="F24" s="68" t="s">
        <v>448</v>
      </c>
      <c r="G24" s="68">
        <v>57426</v>
      </c>
      <c r="I24" s="217"/>
      <c r="P24" s="68" t="s">
        <v>266</v>
      </c>
      <c r="S24" s="68" t="s">
        <v>71</v>
      </c>
      <c r="U24" s="96" t="s">
        <v>35</v>
      </c>
      <c r="V24" s="68" t="s">
        <v>264</v>
      </c>
    </row>
    <row r="25" spans="1:24" x14ac:dyDescent="0.25">
      <c r="A25" s="96"/>
      <c r="B25" s="68" t="s">
        <v>415</v>
      </c>
      <c r="C25" s="68">
        <v>420</v>
      </c>
      <c r="F25" s="68" t="s">
        <v>449</v>
      </c>
      <c r="G25" s="68">
        <v>37357</v>
      </c>
      <c r="I25" s="217"/>
      <c r="P25" s="68" t="s">
        <v>268</v>
      </c>
      <c r="S25" s="68" t="s">
        <v>72</v>
      </c>
      <c r="U25" s="96" t="s">
        <v>263</v>
      </c>
      <c r="V25" s="68" t="s">
        <v>266</v>
      </c>
    </row>
    <row r="26" spans="1:24" x14ac:dyDescent="0.25">
      <c r="A26" s="96"/>
      <c r="B26" s="68" t="s">
        <v>416</v>
      </c>
      <c r="C26" s="68">
        <v>425</v>
      </c>
      <c r="F26" s="68" t="s">
        <v>450</v>
      </c>
      <c r="G26" s="68">
        <v>73466</v>
      </c>
      <c r="I26" s="217"/>
      <c r="P26" s="68" t="s">
        <v>270</v>
      </c>
      <c r="S26" s="68" t="s">
        <v>73</v>
      </c>
      <c r="U26" s="96" t="s">
        <v>265</v>
      </c>
      <c r="V26" s="68" t="s">
        <v>268</v>
      </c>
    </row>
    <row r="27" spans="1:24" x14ac:dyDescent="0.25">
      <c r="A27" s="96"/>
      <c r="B27" s="68" t="s">
        <v>417</v>
      </c>
      <c r="C27" s="68">
        <v>430</v>
      </c>
      <c r="I27" s="217"/>
      <c r="P27" s="68" t="s">
        <v>45</v>
      </c>
      <c r="S27" s="68" t="s">
        <v>74</v>
      </c>
      <c r="U27" s="96" t="s">
        <v>267</v>
      </c>
      <c r="V27" s="68" t="s">
        <v>270</v>
      </c>
    </row>
    <row r="28" spans="1:24" x14ac:dyDescent="0.25">
      <c r="A28" s="96"/>
      <c r="B28" s="68" t="s">
        <v>418</v>
      </c>
      <c r="C28" s="68">
        <v>432</v>
      </c>
      <c r="I28" s="217"/>
      <c r="P28" s="68" t="s">
        <v>272</v>
      </c>
      <c r="S28" s="68" t="s">
        <v>75</v>
      </c>
      <c r="U28" s="96" t="s">
        <v>269</v>
      </c>
      <c r="V28" s="68" t="s">
        <v>45</v>
      </c>
    </row>
    <row r="29" spans="1:24" x14ac:dyDescent="0.25">
      <c r="A29" s="96"/>
      <c r="B29" s="68" t="s">
        <v>419</v>
      </c>
      <c r="C29" s="68">
        <v>435</v>
      </c>
      <c r="I29" s="217"/>
      <c r="P29" s="68" t="s">
        <v>48</v>
      </c>
      <c r="S29" s="68" t="s">
        <v>76</v>
      </c>
      <c r="U29" s="96" t="s">
        <v>271</v>
      </c>
      <c r="V29" s="68" t="s">
        <v>272</v>
      </c>
    </row>
    <row r="30" spans="1:24" x14ac:dyDescent="0.25">
      <c r="A30" s="96"/>
      <c r="B30" s="68" t="s">
        <v>420</v>
      </c>
      <c r="C30" s="68">
        <v>440</v>
      </c>
      <c r="I30" s="217"/>
      <c r="P30" s="68" t="s">
        <v>51</v>
      </c>
      <c r="S30" s="68" t="s">
        <v>77</v>
      </c>
      <c r="U30" s="96" t="s">
        <v>38</v>
      </c>
      <c r="V30" s="68" t="s">
        <v>48</v>
      </c>
    </row>
    <row r="31" spans="1:24" x14ac:dyDescent="0.25">
      <c r="I31" s="217"/>
      <c r="P31" s="68" t="s">
        <v>275</v>
      </c>
      <c r="S31" s="68" t="s">
        <v>78</v>
      </c>
      <c r="U31" s="96" t="s">
        <v>273</v>
      </c>
      <c r="V31" s="68" t="s">
        <v>51</v>
      </c>
    </row>
    <row r="32" spans="1:24" x14ac:dyDescent="0.25">
      <c r="B32" s="68" t="s">
        <v>421</v>
      </c>
      <c r="C32" s="96">
        <v>405</v>
      </c>
      <c r="D32" s="96"/>
      <c r="F32" s="68">
        <v>10</v>
      </c>
      <c r="G32" s="68" t="s">
        <v>478</v>
      </c>
      <c r="I32" s="214" t="s">
        <v>490</v>
      </c>
      <c r="J32" s="213">
        <v>400</v>
      </c>
      <c r="K32" s="96"/>
      <c r="P32" s="68" t="s">
        <v>277</v>
      </c>
      <c r="S32" s="68" t="s">
        <v>65</v>
      </c>
      <c r="U32" s="96" t="s">
        <v>46</v>
      </c>
      <c r="V32" s="68" t="s">
        <v>275</v>
      </c>
    </row>
    <row r="33" spans="2:22" x14ac:dyDescent="0.25">
      <c r="B33" s="68" t="s">
        <v>422</v>
      </c>
      <c r="C33" s="96">
        <v>410</v>
      </c>
      <c r="D33" s="96"/>
      <c r="F33" s="68">
        <v>11</v>
      </c>
      <c r="G33" s="68" t="s">
        <v>479</v>
      </c>
      <c r="I33" s="214" t="s">
        <v>524</v>
      </c>
      <c r="J33" s="213">
        <v>434</v>
      </c>
      <c r="K33" s="96"/>
      <c r="P33" s="68" t="s">
        <v>54</v>
      </c>
      <c r="S33" s="68" t="s">
        <v>226</v>
      </c>
      <c r="U33" s="96" t="s">
        <v>274</v>
      </c>
      <c r="V33" s="68" t="s">
        <v>277</v>
      </c>
    </row>
    <row r="34" spans="2:22" x14ac:dyDescent="0.25">
      <c r="B34" s="68" t="s">
        <v>423</v>
      </c>
      <c r="C34" s="96">
        <v>415</v>
      </c>
      <c r="D34" s="96"/>
      <c r="F34" s="68">
        <v>12</v>
      </c>
      <c r="G34" s="68" t="s">
        <v>480</v>
      </c>
      <c r="I34" s="214" t="s">
        <v>494</v>
      </c>
      <c r="J34" s="213">
        <v>404</v>
      </c>
      <c r="K34" s="96"/>
      <c r="P34" s="68" t="s">
        <v>279</v>
      </c>
      <c r="U34" s="96" t="s">
        <v>276</v>
      </c>
      <c r="V34" s="68" t="s">
        <v>54</v>
      </c>
    </row>
    <row r="35" spans="2:22" x14ac:dyDescent="0.25">
      <c r="F35" s="68">
        <v>20</v>
      </c>
      <c r="G35" s="68" t="s">
        <v>481</v>
      </c>
      <c r="I35" s="214" t="s">
        <v>493</v>
      </c>
      <c r="J35" s="213">
        <v>403</v>
      </c>
      <c r="K35" s="96"/>
      <c r="P35" s="68" t="s">
        <v>57</v>
      </c>
      <c r="U35" s="96" t="s">
        <v>278</v>
      </c>
      <c r="V35" s="68" t="s">
        <v>279</v>
      </c>
    </row>
    <row r="36" spans="2:22" x14ac:dyDescent="0.25">
      <c r="B36" s="68" t="s">
        <v>425</v>
      </c>
      <c r="C36" s="68" t="s">
        <v>426</v>
      </c>
      <c r="F36" s="68">
        <v>21</v>
      </c>
      <c r="G36" s="68" t="s">
        <v>482</v>
      </c>
      <c r="I36" s="214" t="s">
        <v>569</v>
      </c>
      <c r="J36" s="213">
        <v>481</v>
      </c>
      <c r="K36" s="96"/>
      <c r="P36" s="68" t="s">
        <v>282</v>
      </c>
      <c r="U36" s="96" t="s">
        <v>49</v>
      </c>
      <c r="V36" s="68" t="s">
        <v>57</v>
      </c>
    </row>
    <row r="37" spans="2:22" x14ac:dyDescent="0.25">
      <c r="B37" s="68" t="s">
        <v>12</v>
      </c>
      <c r="C37" s="68" t="s">
        <v>427</v>
      </c>
      <c r="F37" s="68">
        <v>22</v>
      </c>
      <c r="G37" s="68" t="s">
        <v>483</v>
      </c>
      <c r="I37" s="214" t="s">
        <v>599</v>
      </c>
      <c r="J37" s="213">
        <v>511</v>
      </c>
      <c r="K37" s="96"/>
      <c r="P37" s="68" t="s">
        <v>283</v>
      </c>
      <c r="U37" s="96" t="s">
        <v>280</v>
      </c>
      <c r="V37" s="68" t="s">
        <v>282</v>
      </c>
    </row>
    <row r="38" spans="2:22" x14ac:dyDescent="0.25">
      <c r="B38" s="68" t="s">
        <v>7</v>
      </c>
      <c r="C38" s="68" t="s">
        <v>428</v>
      </c>
      <c r="F38" s="68">
        <v>23</v>
      </c>
      <c r="G38" s="68" t="s">
        <v>484</v>
      </c>
      <c r="I38" s="214" t="s">
        <v>519</v>
      </c>
      <c r="J38" s="213">
        <v>429</v>
      </c>
      <c r="K38" s="96"/>
      <c r="P38" s="68" t="s">
        <v>285</v>
      </c>
      <c r="U38" s="96" t="s">
        <v>281</v>
      </c>
      <c r="V38" s="68" t="s">
        <v>283</v>
      </c>
    </row>
    <row r="39" spans="2:22" x14ac:dyDescent="0.25">
      <c r="B39" s="68" t="s">
        <v>15</v>
      </c>
      <c r="C39" s="68" t="s">
        <v>429</v>
      </c>
      <c r="F39" s="68">
        <v>25</v>
      </c>
      <c r="G39" s="68" t="s">
        <v>485</v>
      </c>
      <c r="I39" s="214" t="s">
        <v>521</v>
      </c>
      <c r="J39" s="213">
        <v>431</v>
      </c>
      <c r="K39" s="96"/>
      <c r="P39" s="68" t="s">
        <v>286</v>
      </c>
      <c r="U39" s="96" t="s">
        <v>52</v>
      </c>
      <c r="V39" s="68" t="s">
        <v>285</v>
      </c>
    </row>
    <row r="40" spans="2:22" x14ac:dyDescent="0.25">
      <c r="B40" s="68" t="s">
        <v>26</v>
      </c>
      <c r="C40" s="68" t="s">
        <v>430</v>
      </c>
      <c r="F40" s="68">
        <v>27</v>
      </c>
      <c r="G40" s="68" t="s">
        <v>486</v>
      </c>
      <c r="I40" s="214" t="s">
        <v>502</v>
      </c>
      <c r="J40" s="213">
        <v>412</v>
      </c>
      <c r="K40" s="96"/>
      <c r="P40" s="68" t="s">
        <v>62</v>
      </c>
      <c r="U40" s="96" t="s">
        <v>284</v>
      </c>
      <c r="V40" s="68" t="s">
        <v>286</v>
      </c>
    </row>
    <row r="41" spans="2:22" x14ac:dyDescent="0.25">
      <c r="B41" s="68" t="s">
        <v>431</v>
      </c>
      <c r="C41" s="68" t="s">
        <v>432</v>
      </c>
      <c r="F41" s="68">
        <v>32</v>
      </c>
      <c r="G41" s="68" t="s">
        <v>487</v>
      </c>
      <c r="I41" s="214" t="s">
        <v>601</v>
      </c>
      <c r="J41" s="213">
        <v>513</v>
      </c>
      <c r="K41" s="96"/>
      <c r="U41" s="96" t="s">
        <v>55</v>
      </c>
      <c r="V41" s="68" t="s">
        <v>62</v>
      </c>
    </row>
    <row r="42" spans="2:22" x14ac:dyDescent="0.25">
      <c r="B42" s="68" t="s">
        <v>19</v>
      </c>
      <c r="C42" s="68" t="s">
        <v>354</v>
      </c>
      <c r="F42" s="68">
        <v>41</v>
      </c>
      <c r="G42" s="68" t="s">
        <v>488</v>
      </c>
      <c r="I42" s="214" t="s">
        <v>580</v>
      </c>
      <c r="J42" s="213">
        <v>492</v>
      </c>
      <c r="K42" s="96"/>
      <c r="U42" s="96" t="s">
        <v>287</v>
      </c>
    </row>
    <row r="43" spans="2:22" x14ac:dyDescent="0.25">
      <c r="B43" s="68" t="s">
        <v>30</v>
      </c>
      <c r="C43" s="68" t="s">
        <v>433</v>
      </c>
      <c r="F43" s="96"/>
      <c r="G43" s="96"/>
      <c r="H43" s="96"/>
      <c r="I43" s="214" t="s">
        <v>523</v>
      </c>
      <c r="J43" s="213">
        <v>433</v>
      </c>
      <c r="K43" s="96"/>
      <c r="U43" s="96" t="s">
        <v>288</v>
      </c>
    </row>
    <row r="44" spans="2:22" x14ac:dyDescent="0.25">
      <c r="B44" s="96" t="s">
        <v>434</v>
      </c>
      <c r="C44" s="96" t="s">
        <v>435</v>
      </c>
      <c r="I44" s="214" t="s">
        <v>581</v>
      </c>
      <c r="J44" s="213">
        <v>493</v>
      </c>
      <c r="K44" s="96"/>
      <c r="U44" s="96" t="s">
        <v>289</v>
      </c>
    </row>
    <row r="45" spans="2:22" x14ac:dyDescent="0.25">
      <c r="B45" s="96" t="s">
        <v>436</v>
      </c>
      <c r="C45" s="96"/>
      <c r="F45" s="96"/>
      <c r="G45" s="96"/>
      <c r="H45" s="96"/>
      <c r="I45" s="214" t="s">
        <v>491</v>
      </c>
      <c r="J45" s="213">
        <v>401</v>
      </c>
      <c r="K45" s="96"/>
      <c r="U45" s="96" t="s">
        <v>290</v>
      </c>
    </row>
    <row r="46" spans="2:22" x14ac:dyDescent="0.25">
      <c r="I46" s="214" t="s">
        <v>501</v>
      </c>
      <c r="J46" s="213">
        <v>411</v>
      </c>
      <c r="K46" s="96"/>
      <c r="U46" s="96" t="s">
        <v>291</v>
      </c>
    </row>
    <row r="47" spans="2:22" x14ac:dyDescent="0.25">
      <c r="B47" s="96"/>
      <c r="C47" s="96"/>
      <c r="I47" s="214" t="s">
        <v>500</v>
      </c>
      <c r="J47" s="213">
        <v>410</v>
      </c>
      <c r="K47" s="96"/>
      <c r="U47" s="96" t="s">
        <v>292</v>
      </c>
    </row>
    <row r="48" spans="2:22" x14ac:dyDescent="0.25">
      <c r="B48" s="96" t="s">
        <v>167</v>
      </c>
      <c r="C48" s="130">
        <v>4690</v>
      </c>
      <c r="D48" s="96"/>
      <c r="I48" s="214" t="s">
        <v>505</v>
      </c>
      <c r="J48" s="213">
        <v>415</v>
      </c>
      <c r="K48" s="96"/>
      <c r="U48" s="96" t="s">
        <v>293</v>
      </c>
    </row>
    <row r="49" spans="2:21" x14ac:dyDescent="0.25">
      <c r="B49" s="96" t="s">
        <v>439</v>
      </c>
      <c r="C49" s="130">
        <v>4710</v>
      </c>
      <c r="D49" s="96"/>
      <c r="I49" s="214" t="s">
        <v>497</v>
      </c>
      <c r="J49" s="213">
        <v>407</v>
      </c>
      <c r="K49" s="96"/>
      <c r="U49" s="96" t="s">
        <v>294</v>
      </c>
    </row>
    <row r="50" spans="2:21" x14ac:dyDescent="0.25">
      <c r="B50" s="68" t="s">
        <v>460</v>
      </c>
      <c r="C50" s="130">
        <v>4700</v>
      </c>
      <c r="I50" s="214" t="s">
        <v>503</v>
      </c>
      <c r="J50" s="213">
        <v>413</v>
      </c>
      <c r="K50" s="96"/>
      <c r="U50" s="96" t="s">
        <v>295</v>
      </c>
    </row>
    <row r="51" spans="2:21" x14ac:dyDescent="0.25">
      <c r="B51" s="96"/>
      <c r="C51" s="96"/>
      <c r="I51" s="214" t="s">
        <v>496</v>
      </c>
      <c r="J51" s="213">
        <v>406</v>
      </c>
      <c r="K51" s="96"/>
      <c r="U51" s="96" t="s">
        <v>296</v>
      </c>
    </row>
    <row r="52" spans="2:21" x14ac:dyDescent="0.25">
      <c r="I52" s="214" t="s">
        <v>498</v>
      </c>
      <c r="J52" s="213">
        <v>408</v>
      </c>
      <c r="K52" s="96"/>
      <c r="U52" s="96" t="s">
        <v>297</v>
      </c>
    </row>
    <row r="53" spans="2:21" x14ac:dyDescent="0.25">
      <c r="B53" s="68" t="s">
        <v>477</v>
      </c>
      <c r="I53" s="214" t="s">
        <v>565</v>
      </c>
      <c r="J53" s="213">
        <v>477</v>
      </c>
      <c r="K53" s="96"/>
      <c r="U53" s="96" t="s">
        <v>298</v>
      </c>
    </row>
    <row r="54" spans="2:21" x14ac:dyDescent="0.25">
      <c r="B54" s="68" t="s">
        <v>462</v>
      </c>
      <c r="C54" s="68">
        <v>410</v>
      </c>
      <c r="I54" s="214" t="s">
        <v>499</v>
      </c>
      <c r="J54" s="213">
        <v>409</v>
      </c>
      <c r="K54" s="96"/>
      <c r="U54" s="96" t="s">
        <v>299</v>
      </c>
    </row>
    <row r="55" spans="2:21" x14ac:dyDescent="0.25">
      <c r="B55" s="68" t="s">
        <v>463</v>
      </c>
      <c r="C55" s="68">
        <v>415</v>
      </c>
      <c r="I55" s="214" t="s">
        <v>566</v>
      </c>
      <c r="J55" s="213">
        <v>478</v>
      </c>
      <c r="K55" s="96"/>
      <c r="U55" s="96" t="s">
        <v>63</v>
      </c>
    </row>
    <row r="56" spans="2:21" x14ac:dyDescent="0.25">
      <c r="B56" s="68" t="s">
        <v>464</v>
      </c>
      <c r="C56" s="68">
        <v>420</v>
      </c>
      <c r="I56" s="214" t="s">
        <v>492</v>
      </c>
      <c r="J56" s="213">
        <v>402</v>
      </c>
      <c r="K56" s="96"/>
      <c r="U56" s="96" t="s">
        <v>66</v>
      </c>
    </row>
    <row r="57" spans="2:21" x14ac:dyDescent="0.25">
      <c r="B57" s="68" t="s">
        <v>465</v>
      </c>
      <c r="C57" s="68">
        <v>425</v>
      </c>
      <c r="I57" s="214" t="s">
        <v>598</v>
      </c>
      <c r="J57" s="213">
        <v>510</v>
      </c>
      <c r="K57" s="96"/>
      <c r="U57" s="96" t="s">
        <v>300</v>
      </c>
    </row>
    <row r="58" spans="2:21" x14ac:dyDescent="0.25">
      <c r="B58" s="68" t="s">
        <v>410</v>
      </c>
      <c r="C58" s="68">
        <v>430</v>
      </c>
      <c r="I58" s="214" t="s">
        <v>504</v>
      </c>
      <c r="J58" s="213">
        <v>414</v>
      </c>
      <c r="K58" s="96"/>
      <c r="U58" s="96" t="s">
        <v>301</v>
      </c>
    </row>
    <row r="59" spans="2:21" x14ac:dyDescent="0.25">
      <c r="B59" s="68" t="s">
        <v>466</v>
      </c>
      <c r="C59" s="68">
        <v>440</v>
      </c>
      <c r="I59" s="214" t="s">
        <v>582</v>
      </c>
      <c r="J59" s="213">
        <v>494</v>
      </c>
      <c r="K59" s="96"/>
      <c r="U59" s="96" t="s">
        <v>302</v>
      </c>
    </row>
    <row r="60" spans="2:21" x14ac:dyDescent="0.25">
      <c r="B60" s="68" t="s">
        <v>467</v>
      </c>
      <c r="C60" s="68">
        <v>445</v>
      </c>
      <c r="I60" s="214" t="s">
        <v>590</v>
      </c>
      <c r="J60" s="213">
        <v>502</v>
      </c>
      <c r="K60" s="96"/>
      <c r="U60" s="96" t="s">
        <v>303</v>
      </c>
    </row>
    <row r="61" spans="2:21" x14ac:dyDescent="0.25">
      <c r="B61" s="68" t="s">
        <v>468</v>
      </c>
      <c r="C61" s="68">
        <v>450</v>
      </c>
      <c r="I61" s="214" t="s">
        <v>507</v>
      </c>
      <c r="J61" s="213">
        <v>417</v>
      </c>
      <c r="K61" s="96"/>
      <c r="U61" s="96" t="s">
        <v>304</v>
      </c>
    </row>
    <row r="62" spans="2:21" x14ac:dyDescent="0.25">
      <c r="B62" s="68" t="s">
        <v>469</v>
      </c>
      <c r="C62" s="68">
        <v>455</v>
      </c>
      <c r="I62" s="214" t="s">
        <v>520</v>
      </c>
      <c r="J62" s="213">
        <v>430</v>
      </c>
      <c r="K62" s="96"/>
      <c r="U62" s="96" t="s">
        <v>305</v>
      </c>
    </row>
    <row r="63" spans="2:21" x14ac:dyDescent="0.25">
      <c r="B63" s="68" t="s">
        <v>470</v>
      </c>
      <c r="C63" s="68">
        <v>460</v>
      </c>
      <c r="I63" s="214" t="s">
        <v>518</v>
      </c>
      <c r="J63" s="213">
        <v>428</v>
      </c>
      <c r="K63" s="96"/>
      <c r="U63" s="96" t="s">
        <v>68</v>
      </c>
    </row>
    <row r="64" spans="2:21" x14ac:dyDescent="0.25">
      <c r="B64" s="68" t="s">
        <v>471</v>
      </c>
      <c r="C64" s="68">
        <v>465</v>
      </c>
      <c r="I64" s="214" t="s">
        <v>506</v>
      </c>
      <c r="J64" s="213">
        <v>416</v>
      </c>
      <c r="K64" s="96"/>
      <c r="U64" s="96" t="s">
        <v>306</v>
      </c>
    </row>
    <row r="65" spans="2:21" x14ac:dyDescent="0.25">
      <c r="B65" s="68" t="s">
        <v>472</v>
      </c>
      <c r="C65" s="68">
        <v>470</v>
      </c>
      <c r="I65" s="214" t="s">
        <v>514</v>
      </c>
      <c r="J65" s="213">
        <v>424</v>
      </c>
      <c r="K65" s="96"/>
      <c r="U65" s="96" t="s">
        <v>307</v>
      </c>
    </row>
    <row r="66" spans="2:21" x14ac:dyDescent="0.25">
      <c r="B66" s="68" t="s">
        <v>473</v>
      </c>
      <c r="C66" s="68">
        <v>475</v>
      </c>
      <c r="I66" s="214" t="s">
        <v>586</v>
      </c>
      <c r="J66" s="213">
        <v>498</v>
      </c>
      <c r="K66" s="96"/>
      <c r="U66" s="96" t="s">
        <v>308</v>
      </c>
    </row>
    <row r="67" spans="2:21" x14ac:dyDescent="0.25">
      <c r="B67" s="68" t="s">
        <v>474</v>
      </c>
      <c r="C67" s="68">
        <v>480</v>
      </c>
      <c r="I67" s="214" t="s">
        <v>612</v>
      </c>
      <c r="J67" s="213">
        <v>518</v>
      </c>
      <c r="K67" s="96"/>
      <c r="U67" s="96" t="s">
        <v>309</v>
      </c>
    </row>
    <row r="68" spans="2:21" x14ac:dyDescent="0.25">
      <c r="B68" s="68" t="s">
        <v>475</v>
      </c>
      <c r="C68" s="68">
        <v>485</v>
      </c>
      <c r="I68" s="96" t="s">
        <v>597</v>
      </c>
      <c r="J68" s="248">
        <v>509</v>
      </c>
      <c r="K68" s="96"/>
      <c r="U68" s="96" t="s">
        <v>310</v>
      </c>
    </row>
    <row r="69" spans="2:21" x14ac:dyDescent="0.25">
      <c r="B69" s="68" t="s">
        <v>476</v>
      </c>
      <c r="C69" s="68">
        <v>490</v>
      </c>
      <c r="I69" s="96" t="s">
        <v>588</v>
      </c>
      <c r="J69" s="248">
        <v>500</v>
      </c>
      <c r="K69" s="96"/>
      <c r="U69" s="96" t="s">
        <v>311</v>
      </c>
    </row>
    <row r="70" spans="2:21" x14ac:dyDescent="0.25">
      <c r="I70" s="96" t="s">
        <v>513</v>
      </c>
      <c r="J70" s="248">
        <v>423</v>
      </c>
      <c r="K70" s="96"/>
      <c r="U70" s="96" t="s">
        <v>312</v>
      </c>
    </row>
    <row r="71" spans="2:21" x14ac:dyDescent="0.25">
      <c r="I71" s="96" t="s">
        <v>511</v>
      </c>
      <c r="J71" s="248">
        <v>421</v>
      </c>
      <c r="K71" s="96"/>
      <c r="U71" s="96" t="s">
        <v>313</v>
      </c>
    </row>
    <row r="72" spans="2:21" x14ac:dyDescent="0.25">
      <c r="I72" s="96" t="s">
        <v>526</v>
      </c>
      <c r="J72" s="248">
        <v>437</v>
      </c>
      <c r="K72" s="96"/>
      <c r="U72" s="96" t="s">
        <v>314</v>
      </c>
    </row>
    <row r="73" spans="2:21" x14ac:dyDescent="0.25">
      <c r="I73" s="96" t="s">
        <v>510</v>
      </c>
      <c r="J73" s="248">
        <v>420</v>
      </c>
      <c r="K73" s="96"/>
      <c r="U73" s="96" t="s">
        <v>315</v>
      </c>
    </row>
    <row r="74" spans="2:21" x14ac:dyDescent="0.25">
      <c r="I74" s="96" t="s">
        <v>576</v>
      </c>
      <c r="J74" s="248">
        <v>488</v>
      </c>
      <c r="K74" s="96"/>
      <c r="U74" s="96" t="s">
        <v>71</v>
      </c>
    </row>
    <row r="75" spans="2:21" x14ac:dyDescent="0.25">
      <c r="I75" s="96" t="s">
        <v>508</v>
      </c>
      <c r="J75" s="248">
        <v>418</v>
      </c>
      <c r="K75" s="96"/>
      <c r="U75" s="96" t="s">
        <v>316</v>
      </c>
    </row>
    <row r="76" spans="2:21" x14ac:dyDescent="0.25">
      <c r="I76" s="96" t="s">
        <v>591</v>
      </c>
      <c r="J76" s="248">
        <v>503</v>
      </c>
      <c r="K76" s="96"/>
      <c r="U76" s="96" t="s">
        <v>317</v>
      </c>
    </row>
    <row r="77" spans="2:21" x14ac:dyDescent="0.25">
      <c r="I77" s="96" t="s">
        <v>509</v>
      </c>
      <c r="J77" s="248">
        <v>419</v>
      </c>
      <c r="K77" s="96"/>
      <c r="U77" s="96" t="s">
        <v>318</v>
      </c>
    </row>
    <row r="78" spans="2:21" x14ac:dyDescent="0.25">
      <c r="I78" s="96" t="s">
        <v>512</v>
      </c>
      <c r="J78" s="248">
        <v>422</v>
      </c>
      <c r="K78" s="96"/>
      <c r="U78" s="96" t="s">
        <v>319</v>
      </c>
    </row>
    <row r="79" spans="2:21" x14ac:dyDescent="0.25">
      <c r="I79" s="96" t="s">
        <v>602</v>
      </c>
      <c r="J79" s="248">
        <v>514</v>
      </c>
      <c r="K79" s="96"/>
      <c r="U79" s="96" t="s">
        <v>320</v>
      </c>
    </row>
    <row r="80" spans="2:21" x14ac:dyDescent="0.25">
      <c r="I80" s="96" t="s">
        <v>515</v>
      </c>
      <c r="J80" s="248">
        <v>425</v>
      </c>
      <c r="K80" s="96"/>
      <c r="U80" s="96" t="s">
        <v>321</v>
      </c>
    </row>
    <row r="81" spans="1:23" x14ac:dyDescent="0.25">
      <c r="I81" s="96" t="s">
        <v>537</v>
      </c>
      <c r="J81" s="248">
        <v>448</v>
      </c>
      <c r="K81" s="96"/>
      <c r="U81" s="96" t="s">
        <v>322</v>
      </c>
    </row>
    <row r="82" spans="1:23" x14ac:dyDescent="0.25">
      <c r="I82" s="96" t="s">
        <v>535</v>
      </c>
      <c r="J82" s="248">
        <v>446</v>
      </c>
      <c r="K82" s="96"/>
      <c r="U82" s="96" t="s">
        <v>323</v>
      </c>
    </row>
    <row r="83" spans="1:23" x14ac:dyDescent="0.25">
      <c r="I83" s="96" t="s">
        <v>516</v>
      </c>
      <c r="J83" s="248">
        <v>426</v>
      </c>
      <c r="K83" s="96"/>
      <c r="U83" s="96" t="s">
        <v>324</v>
      </c>
    </row>
    <row r="84" spans="1:23" x14ac:dyDescent="0.25">
      <c r="I84" s="96" t="s">
        <v>517</v>
      </c>
      <c r="J84" s="248">
        <v>427</v>
      </c>
      <c r="K84" s="96"/>
      <c r="U84" s="68" t="s">
        <v>325</v>
      </c>
    </row>
    <row r="85" spans="1:23" x14ac:dyDescent="0.25">
      <c r="I85" s="96" t="s">
        <v>577</v>
      </c>
      <c r="J85" s="248">
        <v>489</v>
      </c>
      <c r="K85" s="96"/>
      <c r="U85" s="68" t="s">
        <v>326</v>
      </c>
    </row>
    <row r="86" spans="1:23" x14ac:dyDescent="0.25">
      <c r="I86" s="96" t="s">
        <v>522</v>
      </c>
      <c r="J86" s="248">
        <v>432</v>
      </c>
      <c r="K86" s="96"/>
      <c r="U86" s="68" t="s">
        <v>327</v>
      </c>
    </row>
    <row r="87" spans="1:23" x14ac:dyDescent="0.25">
      <c r="I87" s="96" t="s">
        <v>584</v>
      </c>
      <c r="J87" s="248">
        <v>496</v>
      </c>
      <c r="K87" s="96"/>
      <c r="U87" s="68" t="s">
        <v>78</v>
      </c>
    </row>
    <row r="88" spans="1:23" x14ac:dyDescent="0.25">
      <c r="I88" s="96" t="s">
        <v>562</v>
      </c>
      <c r="J88" s="248">
        <v>473</v>
      </c>
      <c r="K88" s="96"/>
      <c r="U88" s="68" t="s">
        <v>328</v>
      </c>
    </row>
    <row r="89" spans="1:23" x14ac:dyDescent="0.25">
      <c r="I89" s="96" t="s">
        <v>564</v>
      </c>
      <c r="J89" s="248">
        <v>476</v>
      </c>
      <c r="K89" s="96"/>
      <c r="U89" s="68" t="s">
        <v>329</v>
      </c>
    </row>
    <row r="90" spans="1:23" x14ac:dyDescent="0.25">
      <c r="I90" s="96" t="s">
        <v>549</v>
      </c>
      <c r="J90" s="248">
        <v>460</v>
      </c>
      <c r="K90" s="96"/>
      <c r="U90" s="68" t="s">
        <v>330</v>
      </c>
    </row>
    <row r="91" spans="1:23" x14ac:dyDescent="0.25">
      <c r="I91" s="96" t="s">
        <v>527</v>
      </c>
      <c r="J91" s="248">
        <v>438</v>
      </c>
      <c r="K91" s="96"/>
      <c r="U91" s="68" t="s">
        <v>331</v>
      </c>
    </row>
    <row r="92" spans="1:23" x14ac:dyDescent="0.25">
      <c r="I92" s="96" t="s">
        <v>528</v>
      </c>
      <c r="J92" s="248">
        <v>439</v>
      </c>
      <c r="K92" s="96"/>
      <c r="U92" s="68" t="s">
        <v>332</v>
      </c>
    </row>
    <row r="93" spans="1:23" x14ac:dyDescent="0.25">
      <c r="I93" s="96" t="s">
        <v>529</v>
      </c>
      <c r="J93" s="248">
        <v>440</v>
      </c>
      <c r="K93" s="96"/>
      <c r="U93" s="68" t="s">
        <v>333</v>
      </c>
    </row>
    <row r="94" spans="1:23" x14ac:dyDescent="0.25">
      <c r="A94" s="96"/>
      <c r="B94" s="96"/>
      <c r="C94" s="96"/>
      <c r="D94" s="96"/>
      <c r="E94" s="96"/>
      <c r="F94" s="96"/>
      <c r="G94" s="96"/>
      <c r="H94" s="96"/>
      <c r="I94" s="96" t="s">
        <v>610</v>
      </c>
      <c r="J94" s="248">
        <v>516</v>
      </c>
      <c r="K94" s="96"/>
      <c r="L94" s="96"/>
      <c r="M94" s="96"/>
      <c r="N94" s="96"/>
      <c r="O94" s="96"/>
      <c r="P94" s="96"/>
      <c r="Q94" s="96"/>
      <c r="R94" s="96"/>
      <c r="S94" s="96"/>
      <c r="T94" s="96"/>
      <c r="U94" s="96"/>
      <c r="V94" s="96"/>
      <c r="W94" s="96"/>
    </row>
    <row r="95" spans="1:23" x14ac:dyDescent="0.25">
      <c r="A95" s="96"/>
      <c r="B95" s="96"/>
      <c r="C95" s="96"/>
      <c r="D95" s="96"/>
      <c r="E95" s="96"/>
      <c r="F95" s="96"/>
      <c r="G95" s="96"/>
      <c r="H95" s="96"/>
      <c r="I95" s="96" t="s">
        <v>611</v>
      </c>
      <c r="J95" s="248">
        <v>517</v>
      </c>
      <c r="K95" s="96"/>
      <c r="L95" s="96"/>
      <c r="M95" s="96"/>
      <c r="N95" s="96"/>
      <c r="O95" s="96"/>
      <c r="P95" s="96"/>
      <c r="Q95" s="96"/>
      <c r="R95" s="96"/>
      <c r="S95" s="96"/>
      <c r="T95" s="96"/>
      <c r="U95" s="96"/>
      <c r="V95" s="96"/>
      <c r="W95" s="96"/>
    </row>
    <row r="96" spans="1:23" x14ac:dyDescent="0.25">
      <c r="A96" s="96"/>
      <c r="B96" s="96"/>
      <c r="C96" s="96"/>
      <c r="D96" s="96"/>
      <c r="E96" s="96"/>
      <c r="F96" s="96"/>
      <c r="G96" s="96"/>
      <c r="H96" s="96"/>
      <c r="I96" s="96" t="s">
        <v>594</v>
      </c>
      <c r="J96" s="248">
        <v>506</v>
      </c>
      <c r="K96" s="96"/>
      <c r="L96" s="96"/>
      <c r="M96" s="96"/>
      <c r="N96" s="96"/>
      <c r="O96" s="96"/>
      <c r="P96" s="96"/>
      <c r="Q96" s="96"/>
      <c r="R96" s="96"/>
      <c r="S96" s="96"/>
      <c r="T96" s="96"/>
      <c r="U96" s="96"/>
      <c r="V96" s="96"/>
      <c r="W96" s="96"/>
    </row>
    <row r="97" spans="1:23" x14ac:dyDescent="0.25">
      <c r="A97" s="96"/>
      <c r="B97" s="96"/>
      <c r="C97" s="96"/>
      <c r="D97" s="96"/>
      <c r="E97" s="96"/>
      <c r="F97" s="96"/>
      <c r="G97" s="96"/>
      <c r="H97" s="96"/>
      <c r="I97" s="96" t="s">
        <v>532</v>
      </c>
      <c r="J97" s="248">
        <v>443</v>
      </c>
      <c r="K97" s="96"/>
      <c r="L97" s="96"/>
      <c r="M97" s="96"/>
      <c r="N97" s="96"/>
      <c r="O97" s="96"/>
      <c r="P97" s="96"/>
      <c r="Q97" s="96"/>
      <c r="R97" s="96"/>
      <c r="S97" s="96"/>
      <c r="T97" s="96"/>
      <c r="U97" s="96"/>
      <c r="V97" s="96"/>
      <c r="W97" s="96"/>
    </row>
    <row r="98" spans="1:23" x14ac:dyDescent="0.25">
      <c r="A98" s="96"/>
      <c r="B98" s="96"/>
      <c r="C98" s="96"/>
      <c r="D98" s="96"/>
      <c r="E98" s="96"/>
      <c r="F98" s="96"/>
      <c r="G98" s="96"/>
      <c r="H98" s="96"/>
      <c r="I98" s="96" t="s">
        <v>552</v>
      </c>
      <c r="J98" s="248">
        <v>463</v>
      </c>
      <c r="K98" s="96"/>
      <c r="L98" s="96"/>
      <c r="M98" s="96"/>
      <c r="N98" s="96"/>
      <c r="O98" s="96"/>
      <c r="P98" s="96"/>
      <c r="Q98" s="96"/>
      <c r="R98" s="96"/>
      <c r="S98" s="96"/>
      <c r="T98" s="96"/>
      <c r="U98" s="96"/>
      <c r="V98" s="96"/>
      <c r="W98" s="96"/>
    </row>
    <row r="99" spans="1:23" x14ac:dyDescent="0.25">
      <c r="A99" s="96"/>
      <c r="B99" s="96"/>
      <c r="C99" s="96"/>
      <c r="D99" s="96"/>
      <c r="E99" s="96"/>
      <c r="F99" s="96"/>
      <c r="G99" s="96"/>
      <c r="H99" s="96"/>
      <c r="I99" s="96" t="s">
        <v>533</v>
      </c>
      <c r="J99" s="248">
        <v>444</v>
      </c>
      <c r="K99" s="96"/>
      <c r="L99" s="96"/>
      <c r="M99" s="96"/>
      <c r="N99" s="96"/>
      <c r="O99" s="96"/>
      <c r="P99" s="96"/>
      <c r="Q99" s="96"/>
      <c r="R99" s="96"/>
      <c r="S99" s="96"/>
      <c r="T99" s="96"/>
      <c r="U99" s="96"/>
      <c r="V99" s="96"/>
      <c r="W99" s="96"/>
    </row>
    <row r="100" spans="1:23" x14ac:dyDescent="0.25">
      <c r="A100" s="96"/>
      <c r="B100" s="96"/>
      <c r="C100" s="96"/>
      <c r="D100" s="96"/>
      <c r="E100" s="96"/>
      <c r="F100" s="96"/>
      <c r="G100" s="96"/>
      <c r="H100" s="96"/>
      <c r="I100" s="96" t="s">
        <v>531</v>
      </c>
      <c r="J100" s="248">
        <v>442</v>
      </c>
      <c r="K100" s="96"/>
      <c r="L100" s="96"/>
      <c r="M100" s="96"/>
      <c r="N100" s="96"/>
      <c r="O100" s="96"/>
      <c r="P100" s="96"/>
      <c r="Q100" s="96"/>
      <c r="R100" s="96"/>
      <c r="S100" s="96"/>
      <c r="T100" s="96"/>
      <c r="U100" s="96"/>
      <c r="V100" s="96"/>
      <c r="W100" s="96"/>
    </row>
    <row r="101" spans="1:23" x14ac:dyDescent="0.25">
      <c r="A101" s="96"/>
      <c r="B101" s="96"/>
      <c r="C101" s="96"/>
      <c r="D101" s="96"/>
      <c r="E101" s="96"/>
      <c r="F101" s="96"/>
      <c r="G101" s="96"/>
      <c r="H101" s="96"/>
      <c r="I101" s="96" t="s">
        <v>495</v>
      </c>
      <c r="J101" s="248">
        <v>405</v>
      </c>
      <c r="K101" s="96"/>
      <c r="L101" s="96"/>
      <c r="M101" s="96"/>
      <c r="N101" s="96"/>
      <c r="O101" s="96"/>
      <c r="P101" s="96"/>
      <c r="Q101" s="96"/>
      <c r="R101" s="96"/>
      <c r="S101" s="96"/>
      <c r="T101" s="96"/>
      <c r="U101" s="96"/>
      <c r="V101" s="96"/>
      <c r="W101" s="96"/>
    </row>
    <row r="102" spans="1:23" x14ac:dyDescent="0.25">
      <c r="A102" s="96"/>
      <c r="B102" s="96"/>
      <c r="C102" s="96"/>
      <c r="D102" s="96"/>
      <c r="E102" s="96"/>
      <c r="F102" s="96"/>
      <c r="G102" s="96"/>
      <c r="H102" s="96"/>
      <c r="I102" s="96" t="s">
        <v>534</v>
      </c>
      <c r="J102" s="248">
        <v>445</v>
      </c>
      <c r="K102" s="96"/>
      <c r="L102" s="96"/>
      <c r="M102" s="96"/>
      <c r="N102" s="96"/>
      <c r="O102" s="96"/>
      <c r="P102" s="96"/>
      <c r="Q102" s="96"/>
      <c r="R102" s="96"/>
      <c r="S102" s="96"/>
      <c r="T102" s="96"/>
      <c r="U102" s="96"/>
      <c r="V102" s="96"/>
      <c r="W102" s="96"/>
    </row>
    <row r="103" spans="1:23" x14ac:dyDescent="0.25">
      <c r="A103" s="96"/>
      <c r="B103" s="96"/>
      <c r="C103" s="96"/>
      <c r="D103" s="96"/>
      <c r="E103" s="96"/>
      <c r="F103" s="96"/>
      <c r="G103" s="96"/>
      <c r="H103" s="96"/>
      <c r="I103" s="96" t="s">
        <v>593</v>
      </c>
      <c r="J103" s="248">
        <v>505</v>
      </c>
      <c r="K103" s="96"/>
      <c r="L103" s="96"/>
      <c r="M103" s="96"/>
      <c r="N103" s="96"/>
      <c r="O103" s="96"/>
      <c r="P103" s="96"/>
      <c r="Q103" s="96"/>
      <c r="R103" s="96"/>
      <c r="S103" s="96"/>
      <c r="T103" s="96"/>
      <c r="U103" s="96"/>
      <c r="V103" s="96"/>
      <c r="W103" s="96"/>
    </row>
    <row r="104" spans="1:23" x14ac:dyDescent="0.25">
      <c r="A104" s="96"/>
      <c r="B104" s="96"/>
      <c r="C104" s="96"/>
      <c r="D104" s="96"/>
      <c r="E104" s="96"/>
      <c r="F104" s="96"/>
      <c r="G104" s="96"/>
      <c r="H104" s="96"/>
      <c r="I104" s="96" t="s">
        <v>561</v>
      </c>
      <c r="J104" s="248">
        <v>472</v>
      </c>
      <c r="K104" s="96"/>
      <c r="L104" s="96"/>
      <c r="M104" s="96"/>
      <c r="N104" s="96"/>
      <c r="O104" s="96"/>
      <c r="P104" s="96"/>
      <c r="Q104" s="96"/>
      <c r="R104" s="96"/>
      <c r="S104" s="96"/>
      <c r="T104" s="96"/>
      <c r="U104" s="96"/>
      <c r="V104" s="96"/>
      <c r="W104" s="96"/>
    </row>
    <row r="105" spans="1:23" x14ac:dyDescent="0.25">
      <c r="A105" s="96"/>
      <c r="B105" s="96"/>
      <c r="C105" s="96"/>
      <c r="D105" s="96"/>
      <c r="E105" s="96"/>
      <c r="F105" s="96"/>
      <c r="G105" s="96"/>
      <c r="H105" s="96"/>
      <c r="I105" s="96" t="s">
        <v>589</v>
      </c>
      <c r="J105" s="248">
        <v>501</v>
      </c>
      <c r="K105" s="96"/>
      <c r="L105" s="96"/>
      <c r="M105" s="96"/>
      <c r="N105" s="96"/>
      <c r="O105" s="96"/>
      <c r="P105" s="96"/>
      <c r="Q105" s="96"/>
      <c r="R105" s="96"/>
      <c r="S105" s="96"/>
      <c r="T105" s="96"/>
      <c r="U105" s="96"/>
      <c r="V105" s="96"/>
      <c r="W105" s="96"/>
    </row>
    <row r="106" spans="1:23" x14ac:dyDescent="0.25">
      <c r="A106" s="96"/>
      <c r="B106" s="96"/>
      <c r="C106" s="96"/>
      <c r="D106" s="96"/>
      <c r="E106" s="96"/>
      <c r="F106" s="96"/>
      <c r="G106" s="96"/>
      <c r="H106" s="96"/>
      <c r="I106" s="96" t="s">
        <v>530</v>
      </c>
      <c r="J106" s="248">
        <v>441</v>
      </c>
      <c r="K106" s="96"/>
      <c r="L106" s="96"/>
      <c r="M106" s="96"/>
      <c r="N106" s="96"/>
      <c r="O106" s="96"/>
      <c r="P106" s="96"/>
      <c r="Q106" s="96"/>
      <c r="R106" s="96"/>
      <c r="S106" s="96"/>
      <c r="T106" s="96"/>
      <c r="U106" s="96"/>
      <c r="V106" s="96"/>
      <c r="W106" s="96"/>
    </row>
    <row r="107" spans="1:23" x14ac:dyDescent="0.25">
      <c r="A107" s="96"/>
      <c r="B107" s="96"/>
      <c r="C107" s="96"/>
      <c r="D107" s="96"/>
      <c r="E107" s="96"/>
      <c r="F107" s="96"/>
      <c r="G107" s="96"/>
      <c r="H107" s="96"/>
      <c r="I107" s="96" t="s">
        <v>571</v>
      </c>
      <c r="J107" s="248">
        <v>483</v>
      </c>
      <c r="K107" s="96"/>
      <c r="L107" s="96"/>
      <c r="M107" s="96"/>
      <c r="N107" s="96"/>
      <c r="O107" s="96"/>
      <c r="P107" s="96"/>
      <c r="Q107" s="96"/>
      <c r="R107" s="96"/>
      <c r="S107" s="96"/>
      <c r="T107" s="96"/>
      <c r="U107" s="96"/>
      <c r="V107" s="96"/>
      <c r="W107" s="96"/>
    </row>
    <row r="108" spans="1:23" x14ac:dyDescent="0.25">
      <c r="A108" s="96"/>
      <c r="B108" s="96"/>
      <c r="C108" s="96"/>
      <c r="D108" s="96"/>
      <c r="E108" s="96"/>
      <c r="F108" s="96"/>
      <c r="G108" s="96"/>
      <c r="H108" s="96"/>
      <c r="I108" s="96" t="s">
        <v>550</v>
      </c>
      <c r="J108" s="248">
        <v>461</v>
      </c>
      <c r="K108" s="96"/>
      <c r="L108" s="96"/>
      <c r="M108" s="96"/>
      <c r="N108" s="96"/>
      <c r="O108" s="96"/>
      <c r="P108" s="96"/>
      <c r="Q108" s="96"/>
      <c r="R108" s="96"/>
      <c r="S108" s="96"/>
      <c r="T108" s="96"/>
      <c r="U108" s="96"/>
      <c r="V108" s="96"/>
      <c r="W108" s="96"/>
    </row>
    <row r="109" spans="1:23" x14ac:dyDescent="0.25">
      <c r="A109" s="96"/>
      <c r="B109" s="96"/>
      <c r="C109" s="96"/>
      <c r="D109" s="96"/>
      <c r="E109" s="96"/>
      <c r="F109" s="96"/>
      <c r="G109" s="96"/>
      <c r="H109" s="96"/>
      <c r="I109" s="96" t="s">
        <v>536</v>
      </c>
      <c r="J109" s="248">
        <v>447</v>
      </c>
      <c r="K109" s="96"/>
      <c r="L109" s="96"/>
      <c r="M109" s="96"/>
      <c r="N109" s="96"/>
      <c r="O109" s="96"/>
      <c r="P109" s="96"/>
      <c r="Q109" s="96"/>
      <c r="R109" s="96"/>
      <c r="S109" s="96"/>
      <c r="T109" s="96"/>
      <c r="U109" s="96"/>
      <c r="V109" s="96"/>
      <c r="W109" s="96"/>
    </row>
    <row r="110" spans="1:23" x14ac:dyDescent="0.25">
      <c r="A110" s="96"/>
      <c r="B110" s="96"/>
      <c r="C110" s="96"/>
      <c r="D110" s="96"/>
      <c r="E110" s="96"/>
      <c r="F110" s="96"/>
      <c r="G110" s="96"/>
      <c r="H110" s="96"/>
      <c r="I110" s="96" t="s">
        <v>525</v>
      </c>
      <c r="J110" s="248">
        <v>435</v>
      </c>
      <c r="K110" s="96"/>
      <c r="L110" s="96"/>
      <c r="M110" s="96"/>
      <c r="N110" s="96"/>
      <c r="O110" s="96"/>
      <c r="P110" s="96"/>
      <c r="Q110" s="96"/>
      <c r="R110" s="96"/>
      <c r="S110" s="96"/>
      <c r="T110" s="96"/>
      <c r="U110" s="96"/>
      <c r="V110" s="96"/>
      <c r="W110" s="96"/>
    </row>
    <row r="111" spans="1:23" x14ac:dyDescent="0.25">
      <c r="A111" s="96"/>
      <c r="B111" s="96"/>
      <c r="C111" s="96"/>
      <c r="D111" s="96"/>
      <c r="E111" s="96"/>
      <c r="F111" s="96"/>
      <c r="G111" s="96"/>
      <c r="H111" s="96"/>
      <c r="I111" s="96" t="s">
        <v>587</v>
      </c>
      <c r="J111" s="248">
        <v>499</v>
      </c>
      <c r="K111" s="96"/>
      <c r="L111" s="96"/>
      <c r="M111" s="96"/>
      <c r="N111" s="96"/>
      <c r="O111" s="96"/>
      <c r="P111" s="96"/>
      <c r="Q111" s="96"/>
      <c r="R111" s="96"/>
      <c r="S111" s="96"/>
      <c r="T111" s="96"/>
      <c r="U111" s="96"/>
      <c r="V111" s="96"/>
      <c r="W111" s="96"/>
    </row>
    <row r="112" spans="1:23" x14ac:dyDescent="0.25">
      <c r="A112" s="96"/>
      <c r="B112" s="96"/>
      <c r="C112" s="96"/>
      <c r="D112" s="96"/>
      <c r="E112" s="96"/>
      <c r="F112" s="96"/>
      <c r="G112" s="96"/>
      <c r="H112" s="96"/>
      <c r="I112" s="96" t="s">
        <v>570</v>
      </c>
      <c r="J112" s="248">
        <v>482</v>
      </c>
      <c r="K112" s="96"/>
      <c r="L112" s="96"/>
      <c r="M112" s="96"/>
      <c r="N112" s="96"/>
      <c r="O112" s="96"/>
      <c r="P112" s="96"/>
      <c r="Q112" s="96"/>
      <c r="R112" s="96"/>
      <c r="S112" s="96"/>
      <c r="T112" s="96"/>
      <c r="U112" s="96"/>
      <c r="V112" s="96"/>
      <c r="W112" s="96"/>
    </row>
    <row r="113" spans="1:23" x14ac:dyDescent="0.25">
      <c r="A113" s="96"/>
      <c r="B113" s="96"/>
      <c r="C113" s="96"/>
      <c r="D113" s="96"/>
      <c r="E113" s="96"/>
      <c r="F113" s="96"/>
      <c r="G113" s="96"/>
      <c r="H113" s="96"/>
      <c r="I113" s="96" t="s">
        <v>538</v>
      </c>
      <c r="J113" s="248">
        <v>449</v>
      </c>
      <c r="K113" s="96"/>
      <c r="L113" s="96"/>
      <c r="M113" s="96"/>
      <c r="N113" s="96"/>
      <c r="O113" s="96"/>
      <c r="P113" s="96"/>
      <c r="Q113" s="96"/>
      <c r="R113" s="96"/>
      <c r="S113" s="96"/>
      <c r="T113" s="96"/>
      <c r="U113" s="96"/>
      <c r="V113" s="96"/>
      <c r="W113" s="96"/>
    </row>
    <row r="114" spans="1:23" x14ac:dyDescent="0.25">
      <c r="A114" s="96"/>
      <c r="B114" s="96"/>
      <c r="C114" s="96"/>
      <c r="D114" s="96"/>
      <c r="E114" s="96"/>
      <c r="F114" s="96"/>
      <c r="G114" s="96"/>
      <c r="H114" s="96"/>
      <c r="I114" s="96" t="s">
        <v>539</v>
      </c>
      <c r="J114" s="248">
        <v>450</v>
      </c>
      <c r="K114" s="96"/>
      <c r="L114" s="96"/>
      <c r="M114" s="96"/>
      <c r="N114" s="96"/>
      <c r="O114" s="96"/>
      <c r="P114" s="96"/>
      <c r="Q114" s="96"/>
      <c r="R114" s="96"/>
      <c r="S114" s="96"/>
      <c r="T114" s="96"/>
      <c r="U114" s="96"/>
      <c r="V114" s="96"/>
      <c r="W114" s="96"/>
    </row>
    <row r="115" spans="1:23" x14ac:dyDescent="0.25">
      <c r="A115" s="96"/>
      <c r="B115" s="96"/>
      <c r="C115" s="96"/>
      <c r="D115" s="96"/>
      <c r="E115" s="96"/>
      <c r="F115" s="96"/>
      <c r="G115" s="96"/>
      <c r="H115" s="96"/>
      <c r="I115" s="96" t="s">
        <v>542</v>
      </c>
      <c r="J115" s="248">
        <v>453</v>
      </c>
      <c r="K115" s="96"/>
      <c r="L115" s="96"/>
      <c r="M115" s="96"/>
      <c r="N115" s="96"/>
      <c r="O115" s="96"/>
      <c r="P115" s="96"/>
      <c r="Q115" s="96"/>
      <c r="R115" s="96"/>
      <c r="S115" s="96"/>
      <c r="T115" s="96"/>
      <c r="U115" s="96"/>
      <c r="V115" s="96"/>
      <c r="W115" s="96"/>
    </row>
    <row r="116" spans="1:23" x14ac:dyDescent="0.25">
      <c r="A116" s="96"/>
      <c r="B116" s="96"/>
      <c r="C116" s="96"/>
      <c r="D116" s="96"/>
      <c r="E116" s="96"/>
      <c r="F116" s="96"/>
      <c r="G116" s="96"/>
      <c r="H116" s="96"/>
      <c r="I116" s="96" t="s">
        <v>547</v>
      </c>
      <c r="J116" s="248">
        <v>458</v>
      </c>
      <c r="K116" s="96"/>
      <c r="L116" s="96"/>
      <c r="M116" s="96"/>
      <c r="N116" s="96"/>
      <c r="O116" s="96"/>
      <c r="P116" s="96"/>
      <c r="Q116" s="96"/>
      <c r="R116" s="96"/>
      <c r="S116" s="96"/>
      <c r="T116" s="96"/>
      <c r="U116" s="96"/>
      <c r="V116" s="96"/>
      <c r="W116" s="96"/>
    </row>
    <row r="117" spans="1:23" x14ac:dyDescent="0.25">
      <c r="A117" s="96"/>
      <c r="B117" s="96"/>
      <c r="C117" s="96"/>
      <c r="D117" s="96"/>
      <c r="E117" s="96"/>
      <c r="F117" s="96"/>
      <c r="G117" s="96"/>
      <c r="H117" s="96"/>
      <c r="I117" s="96" t="s">
        <v>541</v>
      </c>
      <c r="J117" s="248">
        <v>452</v>
      </c>
      <c r="K117" s="96"/>
      <c r="L117" s="96"/>
      <c r="M117" s="96"/>
      <c r="N117" s="96"/>
      <c r="O117" s="96"/>
      <c r="P117" s="96"/>
      <c r="Q117" s="96"/>
      <c r="R117" s="96"/>
      <c r="S117" s="96"/>
      <c r="T117" s="96"/>
      <c r="U117" s="96"/>
      <c r="V117" s="96"/>
      <c r="W117" s="96"/>
    </row>
    <row r="118" spans="1:23" x14ac:dyDescent="0.25">
      <c r="A118" s="96"/>
      <c r="B118" s="96"/>
      <c r="C118" s="96"/>
      <c r="D118" s="96"/>
      <c r="E118" s="96"/>
      <c r="F118" s="96"/>
      <c r="G118" s="96"/>
      <c r="H118" s="96"/>
      <c r="I118" s="96" t="s">
        <v>603</v>
      </c>
      <c r="J118" s="248">
        <v>515</v>
      </c>
      <c r="K118" s="96"/>
      <c r="L118" s="96"/>
      <c r="M118" s="96"/>
      <c r="N118" s="96"/>
      <c r="O118" s="96"/>
      <c r="P118" s="96"/>
      <c r="Q118" s="96"/>
      <c r="R118" s="96"/>
      <c r="S118" s="96"/>
      <c r="T118" s="96"/>
      <c r="U118" s="96"/>
      <c r="V118" s="96"/>
      <c r="W118" s="96"/>
    </row>
    <row r="119" spans="1:23" x14ac:dyDescent="0.25">
      <c r="A119" s="96"/>
      <c r="B119" s="96"/>
      <c r="C119" s="96"/>
      <c r="D119" s="96"/>
      <c r="E119" s="96"/>
      <c r="F119" s="96"/>
      <c r="G119" s="96"/>
      <c r="H119" s="96"/>
      <c r="I119" s="96" t="s">
        <v>573</v>
      </c>
      <c r="J119" s="248">
        <v>485</v>
      </c>
      <c r="K119" s="96"/>
      <c r="L119" s="96"/>
      <c r="M119" s="96"/>
      <c r="N119" s="96"/>
      <c r="O119" s="96"/>
      <c r="P119" s="96"/>
      <c r="Q119" s="96"/>
      <c r="R119" s="96"/>
      <c r="S119" s="96"/>
      <c r="T119" s="96"/>
      <c r="U119" s="96"/>
      <c r="V119" s="96"/>
      <c r="W119" s="96"/>
    </row>
    <row r="120" spans="1:23" x14ac:dyDescent="0.25">
      <c r="A120" s="96"/>
      <c r="B120" s="96"/>
      <c r="C120" s="96"/>
      <c r="D120" s="96"/>
      <c r="E120" s="96"/>
      <c r="F120" s="96"/>
      <c r="G120" s="96"/>
      <c r="H120" s="96"/>
      <c r="I120" s="96" t="s">
        <v>546</v>
      </c>
      <c r="J120" s="248">
        <v>457</v>
      </c>
      <c r="K120" s="96"/>
      <c r="L120" s="96"/>
      <c r="M120" s="96"/>
      <c r="N120" s="96"/>
      <c r="O120" s="96"/>
      <c r="P120" s="96"/>
      <c r="Q120" s="96"/>
      <c r="R120" s="96"/>
      <c r="S120" s="96"/>
      <c r="T120" s="96"/>
      <c r="U120" s="96"/>
      <c r="V120" s="96"/>
      <c r="W120" s="96"/>
    </row>
    <row r="121" spans="1:23" x14ac:dyDescent="0.25">
      <c r="A121" s="96"/>
      <c r="B121" s="96"/>
      <c r="C121" s="96"/>
      <c r="D121" s="96"/>
      <c r="E121" s="96"/>
      <c r="F121" s="96"/>
      <c r="G121" s="96"/>
      <c r="H121" s="96"/>
      <c r="I121" s="96" t="s">
        <v>548</v>
      </c>
      <c r="J121" s="248">
        <v>459</v>
      </c>
      <c r="K121" s="96"/>
      <c r="L121" s="96"/>
      <c r="M121" s="96"/>
      <c r="N121" s="96"/>
      <c r="O121" s="96"/>
      <c r="P121" s="96"/>
      <c r="Q121" s="96"/>
      <c r="R121" s="96"/>
      <c r="S121" s="96"/>
      <c r="T121" s="96"/>
      <c r="U121" s="96"/>
      <c r="V121" s="96"/>
      <c r="W121" s="96"/>
    </row>
    <row r="122" spans="1:23" x14ac:dyDescent="0.25">
      <c r="A122" s="96"/>
      <c r="B122" s="96"/>
      <c r="C122" s="96"/>
      <c r="D122" s="96"/>
      <c r="E122" s="96"/>
      <c r="F122" s="96"/>
      <c r="G122" s="96"/>
      <c r="H122" s="96"/>
      <c r="I122" s="96" t="s">
        <v>592</v>
      </c>
      <c r="J122" s="248">
        <v>504</v>
      </c>
      <c r="K122" s="96"/>
      <c r="L122" s="96"/>
      <c r="M122" s="96"/>
      <c r="N122" s="96"/>
      <c r="O122" s="96"/>
      <c r="P122" s="96"/>
      <c r="Q122" s="96"/>
      <c r="R122" s="96"/>
      <c r="S122" s="96"/>
      <c r="T122" s="96"/>
      <c r="U122" s="96"/>
      <c r="V122" s="96"/>
      <c r="W122" s="96"/>
    </row>
    <row r="123" spans="1:23" x14ac:dyDescent="0.25">
      <c r="A123" s="96"/>
      <c r="B123" s="96"/>
      <c r="C123" s="96"/>
      <c r="D123" s="96"/>
      <c r="E123" s="96"/>
      <c r="F123" s="96"/>
      <c r="G123" s="96"/>
      <c r="H123" s="96"/>
      <c r="I123" s="96" t="s">
        <v>585</v>
      </c>
      <c r="J123" s="248">
        <v>497</v>
      </c>
      <c r="K123" s="96"/>
      <c r="L123" s="96"/>
      <c r="M123" s="96"/>
      <c r="N123" s="96"/>
      <c r="O123" s="96"/>
      <c r="P123" s="96"/>
      <c r="Q123" s="96"/>
      <c r="R123" s="96"/>
      <c r="S123" s="96"/>
      <c r="T123" s="96"/>
      <c r="U123" s="96"/>
      <c r="V123" s="96"/>
      <c r="W123" s="96"/>
    </row>
    <row r="124" spans="1:23" x14ac:dyDescent="0.25">
      <c r="A124" s="96"/>
      <c r="B124" s="96"/>
      <c r="C124" s="96"/>
      <c r="D124" s="96"/>
      <c r="E124" s="96"/>
      <c r="F124" s="96"/>
      <c r="G124" s="96"/>
      <c r="H124" s="96"/>
      <c r="I124" s="96" t="s">
        <v>595</v>
      </c>
      <c r="J124" s="248">
        <v>507</v>
      </c>
      <c r="K124" s="96"/>
      <c r="L124" s="96"/>
      <c r="M124" s="96"/>
      <c r="N124" s="96"/>
      <c r="O124" s="96"/>
      <c r="P124" s="96"/>
      <c r="Q124" s="96"/>
      <c r="R124" s="96"/>
      <c r="S124" s="96"/>
      <c r="T124" s="96"/>
      <c r="U124" s="96"/>
      <c r="V124" s="96"/>
      <c r="W124" s="96"/>
    </row>
    <row r="125" spans="1:23" x14ac:dyDescent="0.25">
      <c r="A125" s="96"/>
      <c r="B125" s="96"/>
      <c r="C125" s="96"/>
      <c r="D125" s="96"/>
      <c r="E125" s="96"/>
      <c r="F125" s="96"/>
      <c r="G125" s="96"/>
      <c r="H125" s="96"/>
      <c r="I125" s="96" t="s">
        <v>540</v>
      </c>
      <c r="J125" s="248">
        <v>451</v>
      </c>
      <c r="K125" s="96"/>
      <c r="L125" s="96"/>
      <c r="M125" s="96"/>
      <c r="N125" s="96"/>
      <c r="O125" s="96"/>
      <c r="P125" s="96"/>
      <c r="Q125" s="96"/>
      <c r="R125" s="96"/>
      <c r="S125" s="96"/>
      <c r="T125" s="96"/>
      <c r="U125" s="96"/>
      <c r="V125" s="96"/>
      <c r="W125" s="96"/>
    </row>
    <row r="126" spans="1:23" x14ac:dyDescent="0.25">
      <c r="A126" s="96"/>
      <c r="B126" s="96"/>
      <c r="C126" s="96"/>
      <c r="D126" s="96"/>
      <c r="E126" s="96"/>
      <c r="F126" s="96"/>
      <c r="G126" s="96"/>
      <c r="H126" s="96"/>
      <c r="I126" s="96" t="s">
        <v>543</v>
      </c>
      <c r="J126" s="248">
        <v>454</v>
      </c>
      <c r="K126" s="96"/>
      <c r="L126" s="96"/>
      <c r="M126" s="96"/>
      <c r="N126" s="96"/>
      <c r="O126" s="96"/>
      <c r="P126" s="96"/>
      <c r="Q126" s="96"/>
      <c r="R126" s="96"/>
      <c r="S126" s="96"/>
      <c r="T126" s="96"/>
      <c r="U126" s="96"/>
      <c r="V126" s="96"/>
      <c r="W126" s="96"/>
    </row>
    <row r="127" spans="1:23" x14ac:dyDescent="0.25">
      <c r="A127" s="96"/>
      <c r="B127" s="96"/>
      <c r="C127" s="96"/>
      <c r="D127" s="96"/>
      <c r="E127" s="96"/>
      <c r="F127" s="96"/>
      <c r="G127" s="96"/>
      <c r="H127" s="96"/>
      <c r="I127" s="96" t="s">
        <v>556</v>
      </c>
      <c r="J127" s="248">
        <v>467</v>
      </c>
      <c r="K127" s="96"/>
      <c r="L127" s="96"/>
      <c r="M127" s="96"/>
      <c r="N127" s="96"/>
      <c r="O127" s="96"/>
      <c r="P127" s="96"/>
      <c r="Q127" s="96"/>
      <c r="R127" s="96"/>
      <c r="S127" s="96"/>
      <c r="T127" s="96"/>
      <c r="U127" s="96"/>
      <c r="V127" s="96"/>
      <c r="W127" s="96"/>
    </row>
    <row r="128" spans="1:23" x14ac:dyDescent="0.25">
      <c r="A128" s="96"/>
      <c r="B128" s="96"/>
      <c r="C128" s="96"/>
      <c r="D128" s="96"/>
      <c r="E128" s="96"/>
      <c r="F128" s="96"/>
      <c r="G128" s="96"/>
      <c r="H128" s="96"/>
      <c r="I128" s="96" t="s">
        <v>545</v>
      </c>
      <c r="J128" s="248">
        <v>456</v>
      </c>
      <c r="K128" s="96"/>
      <c r="L128" s="96"/>
      <c r="M128" s="96"/>
      <c r="N128" s="96"/>
      <c r="O128" s="96"/>
      <c r="P128" s="96"/>
      <c r="Q128" s="96"/>
      <c r="R128" s="96"/>
      <c r="S128" s="96"/>
      <c r="T128" s="96"/>
      <c r="U128" s="96"/>
      <c r="V128" s="96"/>
      <c r="W128" s="96"/>
    </row>
    <row r="129" spans="1:23" x14ac:dyDescent="0.25">
      <c r="A129" s="96"/>
      <c r="B129" s="96"/>
      <c r="C129" s="96"/>
      <c r="D129" s="96"/>
      <c r="E129" s="96"/>
      <c r="F129" s="96"/>
      <c r="G129" s="96"/>
      <c r="H129" s="96"/>
      <c r="I129" s="96" t="s">
        <v>544</v>
      </c>
      <c r="J129" s="248">
        <v>455</v>
      </c>
      <c r="K129" s="96"/>
      <c r="L129" s="96"/>
      <c r="M129" s="96"/>
      <c r="N129" s="96"/>
      <c r="O129" s="96"/>
      <c r="P129" s="96"/>
      <c r="Q129" s="96"/>
      <c r="R129" s="96"/>
      <c r="S129" s="96"/>
      <c r="T129" s="96"/>
      <c r="U129" s="96"/>
      <c r="V129" s="96"/>
      <c r="W129" s="96"/>
    </row>
    <row r="130" spans="1:23" x14ac:dyDescent="0.25">
      <c r="A130" s="96"/>
      <c r="B130" s="96"/>
      <c r="C130" s="96"/>
      <c r="D130" s="96"/>
      <c r="E130" s="96"/>
      <c r="F130" s="96"/>
      <c r="G130" s="96"/>
      <c r="H130" s="96"/>
      <c r="I130" s="96" t="s">
        <v>557</v>
      </c>
      <c r="J130" s="248">
        <v>468</v>
      </c>
      <c r="K130" s="96"/>
      <c r="L130" s="96"/>
      <c r="M130" s="96"/>
      <c r="N130" s="96"/>
      <c r="O130" s="96"/>
      <c r="P130" s="96"/>
      <c r="Q130" s="96"/>
      <c r="R130" s="96"/>
      <c r="S130" s="96"/>
      <c r="T130" s="96"/>
      <c r="U130" s="96"/>
      <c r="V130" s="96"/>
      <c r="W130" s="96"/>
    </row>
    <row r="131" spans="1:23" x14ac:dyDescent="0.25">
      <c r="A131" s="96"/>
      <c r="B131" s="96"/>
      <c r="C131" s="96"/>
      <c r="D131" s="96"/>
      <c r="E131" s="96"/>
      <c r="F131" s="96"/>
      <c r="G131" s="96"/>
      <c r="H131" s="96"/>
      <c r="I131" s="96" t="s">
        <v>568</v>
      </c>
      <c r="J131" s="248">
        <v>480</v>
      </c>
      <c r="K131" s="96"/>
      <c r="L131" s="96"/>
      <c r="M131" s="96"/>
      <c r="N131" s="96"/>
      <c r="O131" s="96"/>
      <c r="P131" s="96"/>
      <c r="Q131" s="96"/>
      <c r="R131" s="96"/>
      <c r="S131" s="96"/>
      <c r="T131" s="96"/>
      <c r="U131" s="96"/>
      <c r="V131" s="96"/>
      <c r="W131" s="96"/>
    </row>
    <row r="132" spans="1:23" x14ac:dyDescent="0.25">
      <c r="A132" s="96"/>
      <c r="B132" s="96"/>
      <c r="C132" s="96"/>
      <c r="D132" s="96"/>
      <c r="E132" s="96"/>
      <c r="F132" s="96"/>
      <c r="G132" s="96"/>
      <c r="H132" s="96"/>
      <c r="I132" s="96" t="s">
        <v>553</v>
      </c>
      <c r="J132" s="248">
        <v>464</v>
      </c>
      <c r="K132" s="96"/>
      <c r="L132" s="96"/>
      <c r="M132" s="96"/>
      <c r="N132" s="96"/>
      <c r="O132" s="96"/>
      <c r="P132" s="96"/>
      <c r="Q132" s="96"/>
      <c r="R132" s="96"/>
      <c r="S132" s="96"/>
      <c r="T132" s="96"/>
      <c r="U132" s="96"/>
      <c r="V132" s="96"/>
      <c r="W132" s="96"/>
    </row>
    <row r="133" spans="1:23" x14ac:dyDescent="0.25">
      <c r="A133" s="96"/>
      <c r="B133" s="96"/>
      <c r="C133" s="96"/>
      <c r="D133" s="96"/>
      <c r="E133" s="96"/>
      <c r="F133" s="96"/>
      <c r="G133" s="96"/>
      <c r="H133" s="96"/>
      <c r="I133" s="96" t="s">
        <v>551</v>
      </c>
      <c r="J133" s="248">
        <v>462</v>
      </c>
      <c r="K133" s="96"/>
      <c r="L133" s="96"/>
      <c r="M133" s="96"/>
      <c r="N133" s="96"/>
      <c r="O133" s="96"/>
      <c r="P133" s="96"/>
      <c r="Q133" s="96"/>
      <c r="R133" s="96"/>
      <c r="S133" s="96"/>
      <c r="T133" s="96"/>
      <c r="U133" s="96"/>
      <c r="V133" s="96"/>
      <c r="W133" s="96"/>
    </row>
    <row r="134" spans="1:23" x14ac:dyDescent="0.25">
      <c r="A134" s="96"/>
      <c r="B134" s="96"/>
      <c r="C134" s="96"/>
      <c r="D134" s="96"/>
      <c r="E134" s="96"/>
      <c r="F134" s="96"/>
      <c r="G134" s="96"/>
      <c r="H134" s="96"/>
      <c r="I134" s="96" t="s">
        <v>555</v>
      </c>
      <c r="J134" s="248">
        <v>466</v>
      </c>
      <c r="K134" s="96"/>
      <c r="L134" s="96"/>
      <c r="M134" s="96"/>
      <c r="N134" s="96"/>
      <c r="O134" s="96"/>
      <c r="P134" s="96"/>
      <c r="Q134" s="96"/>
      <c r="R134" s="96"/>
      <c r="S134" s="96"/>
      <c r="T134" s="96"/>
      <c r="U134" s="96"/>
      <c r="V134" s="96"/>
      <c r="W134" s="96"/>
    </row>
    <row r="135" spans="1:23" x14ac:dyDescent="0.25">
      <c r="A135" s="96"/>
      <c r="B135" s="96"/>
      <c r="C135" s="96"/>
      <c r="D135" s="96"/>
      <c r="E135" s="96"/>
      <c r="F135" s="96"/>
      <c r="G135" s="96"/>
      <c r="H135" s="96"/>
      <c r="I135" s="96" t="s">
        <v>575</v>
      </c>
      <c r="J135" s="248">
        <v>487</v>
      </c>
      <c r="K135" s="96"/>
      <c r="L135" s="96"/>
      <c r="M135" s="96"/>
      <c r="N135" s="96"/>
      <c r="O135" s="96"/>
      <c r="P135" s="96"/>
      <c r="Q135" s="96"/>
      <c r="R135" s="96"/>
      <c r="S135" s="96"/>
      <c r="T135" s="96"/>
      <c r="U135" s="96"/>
      <c r="V135" s="96"/>
      <c r="W135" s="96"/>
    </row>
    <row r="136" spans="1:23" x14ac:dyDescent="0.25">
      <c r="A136" s="96"/>
      <c r="B136" s="96"/>
      <c r="C136" s="96"/>
      <c r="D136" s="96"/>
      <c r="E136" s="96"/>
      <c r="F136" s="96"/>
      <c r="G136" s="96"/>
      <c r="H136" s="96"/>
      <c r="I136" s="96" t="s">
        <v>554</v>
      </c>
      <c r="J136" s="248">
        <v>465</v>
      </c>
      <c r="K136" s="96"/>
      <c r="L136" s="96"/>
      <c r="M136" s="96"/>
      <c r="N136" s="96"/>
      <c r="O136" s="96"/>
      <c r="P136" s="96"/>
      <c r="Q136" s="96"/>
      <c r="R136" s="96"/>
      <c r="S136" s="96"/>
      <c r="T136" s="96"/>
      <c r="U136" s="96"/>
      <c r="V136" s="96"/>
      <c r="W136" s="96"/>
    </row>
    <row r="137" spans="1:23" x14ac:dyDescent="0.25">
      <c r="A137" s="96"/>
      <c r="B137" s="96"/>
      <c r="C137" s="96"/>
      <c r="D137" s="96"/>
      <c r="E137" s="96"/>
      <c r="F137" s="96"/>
      <c r="G137" s="96"/>
      <c r="H137" s="96"/>
      <c r="I137" s="96" t="s">
        <v>560</v>
      </c>
      <c r="J137" s="248">
        <v>471</v>
      </c>
      <c r="K137" s="96"/>
      <c r="L137" s="96"/>
      <c r="M137" s="96"/>
      <c r="N137" s="96"/>
      <c r="O137" s="96"/>
      <c r="P137" s="96"/>
      <c r="Q137" s="96"/>
      <c r="R137" s="96"/>
      <c r="S137" s="96"/>
      <c r="T137" s="96"/>
      <c r="U137" s="96"/>
      <c r="V137" s="96"/>
      <c r="W137" s="96"/>
    </row>
    <row r="138" spans="1:23" x14ac:dyDescent="0.25">
      <c r="A138" s="96"/>
      <c r="B138" s="96"/>
      <c r="C138" s="96"/>
      <c r="D138" s="96"/>
      <c r="E138" s="96"/>
      <c r="F138" s="96"/>
      <c r="G138" s="96"/>
      <c r="H138" s="96"/>
      <c r="I138" s="96" t="s">
        <v>563</v>
      </c>
      <c r="J138" s="248">
        <v>474</v>
      </c>
      <c r="K138" s="96"/>
      <c r="L138" s="96"/>
      <c r="M138" s="96"/>
      <c r="N138" s="96"/>
      <c r="O138" s="96"/>
      <c r="P138" s="96"/>
      <c r="Q138" s="96"/>
      <c r="R138" s="96"/>
      <c r="S138" s="96"/>
      <c r="T138" s="96"/>
      <c r="U138" s="96"/>
      <c r="V138" s="96"/>
      <c r="W138" s="96"/>
    </row>
    <row r="139" spans="1:23" x14ac:dyDescent="0.25">
      <c r="A139" s="96"/>
      <c r="B139" s="96"/>
      <c r="C139" s="96"/>
      <c r="D139" s="96"/>
      <c r="E139" s="96"/>
      <c r="F139" s="96"/>
      <c r="G139" s="96"/>
      <c r="H139" s="96"/>
      <c r="I139" s="96" t="s">
        <v>600</v>
      </c>
      <c r="J139" s="248">
        <v>512</v>
      </c>
      <c r="K139" s="96"/>
      <c r="L139" s="96"/>
      <c r="M139" s="96"/>
      <c r="N139" s="96"/>
      <c r="O139" s="96"/>
      <c r="P139" s="96"/>
      <c r="Q139" s="96"/>
      <c r="R139" s="96"/>
      <c r="S139" s="96"/>
      <c r="T139" s="96"/>
      <c r="U139" s="96"/>
      <c r="V139" s="96"/>
      <c r="W139" s="96"/>
    </row>
    <row r="140" spans="1:23" x14ac:dyDescent="0.25">
      <c r="A140" s="96"/>
      <c r="B140" s="96"/>
      <c r="C140" s="96"/>
      <c r="D140" s="96"/>
      <c r="E140" s="96"/>
      <c r="F140" s="96"/>
      <c r="G140" s="96"/>
      <c r="H140" s="96"/>
      <c r="I140" s="96" t="s">
        <v>558</v>
      </c>
      <c r="J140" s="248">
        <v>469</v>
      </c>
      <c r="K140" s="96"/>
      <c r="L140" s="96"/>
      <c r="M140" s="96"/>
      <c r="N140" s="96"/>
      <c r="O140" s="96"/>
      <c r="P140" s="96"/>
      <c r="Q140" s="96"/>
      <c r="R140" s="96"/>
      <c r="S140" s="96"/>
      <c r="T140" s="96"/>
      <c r="U140" s="96"/>
      <c r="V140" s="96"/>
      <c r="W140" s="96"/>
    </row>
    <row r="141" spans="1:23" x14ac:dyDescent="0.25">
      <c r="A141" s="96"/>
      <c r="B141" s="96"/>
      <c r="C141" s="96"/>
      <c r="D141" s="96"/>
      <c r="E141" s="96"/>
      <c r="F141" s="96"/>
      <c r="G141" s="96"/>
      <c r="H141" s="96"/>
      <c r="I141" s="96" t="s">
        <v>578</v>
      </c>
      <c r="J141" s="248">
        <v>490</v>
      </c>
      <c r="K141" s="96"/>
      <c r="L141" s="96"/>
      <c r="M141" s="96"/>
      <c r="N141" s="96"/>
      <c r="O141" s="96"/>
      <c r="P141" s="96"/>
      <c r="Q141" s="96"/>
      <c r="R141" s="96"/>
      <c r="S141" s="96"/>
      <c r="T141" s="96"/>
      <c r="U141" s="96"/>
      <c r="V141" s="96"/>
      <c r="W141" s="96"/>
    </row>
    <row r="142" spans="1:23" x14ac:dyDescent="0.25">
      <c r="A142" s="96"/>
      <c r="B142" s="96"/>
      <c r="C142" s="96"/>
      <c r="D142" s="96"/>
      <c r="E142" s="96"/>
      <c r="F142" s="96"/>
      <c r="G142" s="96"/>
      <c r="H142" s="96"/>
      <c r="I142" s="96" t="s">
        <v>579</v>
      </c>
      <c r="J142" s="248">
        <v>491</v>
      </c>
      <c r="K142" s="96"/>
      <c r="L142" s="96"/>
      <c r="M142" s="96"/>
      <c r="N142" s="96"/>
      <c r="O142" s="96"/>
      <c r="P142" s="96"/>
      <c r="Q142" s="96"/>
      <c r="R142" s="96"/>
      <c r="S142" s="96"/>
      <c r="T142" s="96"/>
      <c r="U142" s="96"/>
      <c r="V142" s="96"/>
      <c r="W142" s="96"/>
    </row>
    <row r="143" spans="1:23" x14ac:dyDescent="0.25">
      <c r="A143" s="96"/>
      <c r="B143" s="96"/>
      <c r="C143" s="96"/>
      <c r="D143" s="96"/>
      <c r="E143" s="96"/>
      <c r="F143" s="96"/>
      <c r="G143" s="96"/>
      <c r="H143" s="96"/>
      <c r="I143" s="96" t="s">
        <v>559</v>
      </c>
      <c r="J143" s="248">
        <v>470</v>
      </c>
      <c r="K143" s="96"/>
      <c r="L143" s="96"/>
      <c r="M143" s="96"/>
      <c r="N143" s="96"/>
      <c r="O143" s="96"/>
      <c r="P143" s="96"/>
      <c r="Q143" s="96"/>
      <c r="R143" s="96"/>
      <c r="S143" s="96"/>
      <c r="T143" s="96"/>
      <c r="U143" s="96"/>
      <c r="V143" s="96"/>
      <c r="W143" s="96"/>
    </row>
    <row r="144" spans="1:23" x14ac:dyDescent="0.25">
      <c r="A144" s="96"/>
      <c r="B144" s="96"/>
      <c r="C144" s="96"/>
      <c r="D144" s="96"/>
      <c r="E144" s="96"/>
      <c r="F144" s="96"/>
      <c r="G144" s="96"/>
      <c r="H144" s="96"/>
      <c r="I144" s="96" t="s">
        <v>583</v>
      </c>
      <c r="J144" s="248">
        <v>495</v>
      </c>
      <c r="K144" s="96"/>
      <c r="L144" s="96"/>
      <c r="M144" s="96"/>
      <c r="N144" s="96"/>
      <c r="O144" s="96"/>
      <c r="P144" s="96"/>
      <c r="Q144" s="96"/>
      <c r="R144" s="96"/>
      <c r="S144" s="96"/>
      <c r="T144" s="96"/>
      <c r="U144" s="96"/>
      <c r="V144" s="96"/>
      <c r="W144" s="96"/>
    </row>
    <row r="145" spans="1:23" x14ac:dyDescent="0.25">
      <c r="A145" s="96"/>
      <c r="B145" s="96"/>
      <c r="C145" s="96"/>
      <c r="D145" s="96"/>
      <c r="E145" s="96"/>
      <c r="F145" s="96"/>
      <c r="G145" s="96"/>
      <c r="H145" s="96"/>
      <c r="I145" s="96" t="s">
        <v>567</v>
      </c>
      <c r="J145" s="248">
        <v>479</v>
      </c>
      <c r="K145" s="96"/>
      <c r="L145" s="96"/>
      <c r="M145" s="96"/>
      <c r="N145" s="96"/>
      <c r="O145" s="96"/>
      <c r="P145" s="96"/>
      <c r="Q145" s="96"/>
      <c r="R145" s="96"/>
      <c r="S145" s="96"/>
      <c r="T145" s="96"/>
      <c r="U145" s="96"/>
      <c r="V145" s="96"/>
      <c r="W145" s="96"/>
    </row>
    <row r="146" spans="1:23" x14ac:dyDescent="0.25">
      <c r="A146" s="96"/>
      <c r="B146" s="96"/>
      <c r="C146" s="96"/>
      <c r="D146" s="96"/>
      <c r="E146" s="96"/>
      <c r="F146" s="96"/>
      <c r="G146" s="96"/>
      <c r="H146" s="96"/>
      <c r="I146" s="96" t="s">
        <v>574</v>
      </c>
      <c r="J146" s="248">
        <v>486</v>
      </c>
      <c r="K146" s="96"/>
      <c r="L146" s="96"/>
      <c r="M146" s="96"/>
      <c r="N146" s="96"/>
      <c r="O146" s="96"/>
      <c r="P146" s="96"/>
      <c r="Q146" s="96"/>
      <c r="R146" s="96"/>
      <c r="S146" s="96"/>
      <c r="T146" s="96"/>
      <c r="U146" s="96"/>
      <c r="V146" s="96"/>
      <c r="W146" s="96"/>
    </row>
    <row r="147" spans="1:23" x14ac:dyDescent="0.25">
      <c r="A147" s="96"/>
      <c r="B147" s="96"/>
      <c r="C147" s="96"/>
      <c r="D147" s="96"/>
      <c r="E147" s="96"/>
      <c r="F147" s="96"/>
      <c r="G147" s="96"/>
      <c r="H147" s="96"/>
      <c r="I147" s="96" t="s">
        <v>572</v>
      </c>
      <c r="J147" s="248">
        <v>484</v>
      </c>
      <c r="K147" s="96"/>
      <c r="L147" s="96"/>
      <c r="M147" s="96"/>
      <c r="N147" s="96"/>
      <c r="O147" s="96"/>
      <c r="P147" s="96"/>
      <c r="Q147" s="96"/>
      <c r="R147" s="96"/>
      <c r="S147" s="96"/>
      <c r="T147" s="96"/>
      <c r="U147" s="96"/>
      <c r="V147" s="96"/>
      <c r="W147" s="96"/>
    </row>
    <row r="148" spans="1:23" x14ac:dyDescent="0.25">
      <c r="A148" s="96"/>
      <c r="B148" s="96"/>
      <c r="C148" s="96"/>
      <c r="D148" s="96"/>
      <c r="E148" s="96"/>
      <c r="F148" s="96"/>
      <c r="G148" s="96"/>
      <c r="H148" s="96"/>
      <c r="I148" s="96" t="s">
        <v>596</v>
      </c>
      <c r="J148" s="248">
        <v>508</v>
      </c>
      <c r="K148" s="96"/>
      <c r="L148" s="96"/>
      <c r="M148" s="96"/>
      <c r="N148" s="96"/>
      <c r="O148" s="96"/>
      <c r="P148" s="96"/>
      <c r="Q148" s="96"/>
      <c r="R148" s="96"/>
      <c r="S148" s="96"/>
      <c r="T148" s="96"/>
      <c r="U148" s="96"/>
      <c r="V148" s="96"/>
      <c r="W148" s="96"/>
    </row>
    <row r="149" spans="1:23" x14ac:dyDescent="0.25">
      <c r="A149" s="96"/>
      <c r="B149" s="96"/>
      <c r="C149" s="96"/>
      <c r="D149" s="96"/>
      <c r="E149" s="96"/>
      <c r="F149" s="96"/>
      <c r="G149" s="96"/>
      <c r="H149" s="96"/>
      <c r="I149" s="96"/>
      <c r="J149" s="96"/>
      <c r="K149" s="96"/>
      <c r="L149" s="96"/>
      <c r="M149" s="96"/>
      <c r="N149" s="96"/>
      <c r="O149" s="96"/>
      <c r="P149" s="96"/>
      <c r="Q149" s="96"/>
      <c r="R149" s="96"/>
      <c r="S149" s="96"/>
      <c r="T149" s="96"/>
      <c r="U149" s="96"/>
      <c r="V149" s="96"/>
      <c r="W149" s="96"/>
    </row>
  </sheetData>
  <pageMargins left="0.7" right="0.7" top="0.75" bottom="0.75" header="0.3" footer="0.3"/>
  <pageSetup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3"/>
  <sheetViews>
    <sheetView workbookViewId="0">
      <selection activeCell="B21" sqref="B21"/>
    </sheetView>
  </sheetViews>
  <sheetFormatPr defaultColWidth="8.85546875" defaultRowHeight="15" x14ac:dyDescent="0.25"/>
  <cols>
    <col min="2" max="2" width="15.42578125" style="54" customWidth="1"/>
    <col min="3" max="3" width="14.42578125" style="55" customWidth="1"/>
    <col min="4" max="4" width="12" style="32" customWidth="1"/>
    <col min="5" max="5" width="12.85546875" style="32" customWidth="1"/>
  </cols>
  <sheetData>
    <row r="1" spans="1:5" ht="21" x14ac:dyDescent="0.35">
      <c r="A1" s="30" t="s">
        <v>342</v>
      </c>
      <c r="B1" s="31"/>
      <c r="C1" s="32"/>
    </row>
    <row r="2" spans="1:5" ht="38.25" thickBot="1" x14ac:dyDescent="0.35">
      <c r="B2" s="33" t="s">
        <v>343</v>
      </c>
      <c r="C2" s="34"/>
    </row>
    <row r="3" spans="1:5" ht="57" thickBot="1" x14ac:dyDescent="0.35">
      <c r="A3" s="35" t="s">
        <v>344</v>
      </c>
      <c r="B3" s="36" t="s">
        <v>345</v>
      </c>
      <c r="C3" s="37" t="s">
        <v>346</v>
      </c>
      <c r="D3" s="38" t="s">
        <v>347</v>
      </c>
      <c r="E3" s="39" t="s">
        <v>348</v>
      </c>
    </row>
    <row r="4" spans="1:5" x14ac:dyDescent="0.25">
      <c r="A4" s="40">
        <v>207</v>
      </c>
      <c r="B4" s="41">
        <v>1.0764</v>
      </c>
      <c r="C4" s="42">
        <v>1.2316499999999999</v>
      </c>
      <c r="D4" s="43">
        <v>5.2</v>
      </c>
      <c r="E4" s="44">
        <v>5.9499999999999993</v>
      </c>
    </row>
    <row r="5" spans="1:5" x14ac:dyDescent="0.25">
      <c r="A5" s="45">
        <v>250</v>
      </c>
      <c r="B5" s="46">
        <v>1.3040999999999998</v>
      </c>
      <c r="C5" s="47">
        <v>1.4903999999999997</v>
      </c>
      <c r="D5" s="43">
        <v>5.2163999999999993</v>
      </c>
      <c r="E5" s="44">
        <v>5.9615999999999989</v>
      </c>
    </row>
    <row r="6" spans="1:5" x14ac:dyDescent="0.25">
      <c r="A6" s="45">
        <v>300</v>
      </c>
      <c r="B6" s="46">
        <v>1.5628499999999999</v>
      </c>
      <c r="C6" s="47">
        <v>1.7905499999999999</v>
      </c>
      <c r="D6" s="43">
        <v>5.2094999999999994</v>
      </c>
      <c r="E6" s="44">
        <v>5.9684999999999997</v>
      </c>
    </row>
    <row r="7" spans="1:5" x14ac:dyDescent="0.25">
      <c r="A7" s="45">
        <v>320</v>
      </c>
      <c r="B7" s="46">
        <v>1.68</v>
      </c>
      <c r="C7" s="47">
        <v>1.91</v>
      </c>
      <c r="D7" s="43">
        <v>5.2499999999999991</v>
      </c>
      <c r="E7" s="44">
        <v>5.96875</v>
      </c>
    </row>
    <row r="8" spans="1:5" x14ac:dyDescent="0.25">
      <c r="A8" s="45">
        <v>330</v>
      </c>
      <c r="B8" s="46">
        <v>1.7180999999999997</v>
      </c>
      <c r="C8" s="47">
        <v>1.9664999999999997</v>
      </c>
      <c r="D8" s="43">
        <v>5.2063636363636361</v>
      </c>
      <c r="E8" s="44">
        <v>5.9590909090909081</v>
      </c>
    </row>
    <row r="9" spans="1:5" x14ac:dyDescent="0.25">
      <c r="A9" s="45">
        <v>340</v>
      </c>
      <c r="B9" s="46">
        <v>1.7698499999999999</v>
      </c>
      <c r="C9" s="47">
        <v>2.0078999999999998</v>
      </c>
      <c r="D9" s="43">
        <v>5.2054411764705879</v>
      </c>
      <c r="E9" s="44">
        <v>5.9055882352941174</v>
      </c>
    </row>
    <row r="10" spans="1:5" x14ac:dyDescent="0.25">
      <c r="A10" s="45">
        <v>341</v>
      </c>
      <c r="B10" s="46">
        <v>1.7801999999999998</v>
      </c>
      <c r="C10" s="47">
        <v>2.0286</v>
      </c>
      <c r="D10" s="43">
        <v>5.2205278592375359</v>
      </c>
      <c r="E10" s="44">
        <v>5.9489736070381225</v>
      </c>
    </row>
    <row r="11" spans="1:5" x14ac:dyDescent="0.25">
      <c r="A11" s="45">
        <v>355</v>
      </c>
      <c r="B11" s="46">
        <v>1.8526499999999999</v>
      </c>
      <c r="C11" s="47">
        <v>2.1113999999999997</v>
      </c>
      <c r="D11" s="43">
        <v>5.2187323943661967</v>
      </c>
      <c r="E11" s="44">
        <v>5.9476056338028158</v>
      </c>
    </row>
    <row r="12" spans="1:5" x14ac:dyDescent="0.25">
      <c r="A12" s="45">
        <v>375</v>
      </c>
      <c r="B12" s="46">
        <v>1.9561499999999998</v>
      </c>
      <c r="C12" s="47">
        <v>2.2355999999999998</v>
      </c>
      <c r="D12" s="43">
        <v>5.2163999999999993</v>
      </c>
      <c r="E12" s="44">
        <v>5.9615999999999989</v>
      </c>
    </row>
    <row r="13" spans="1:5" x14ac:dyDescent="0.25">
      <c r="A13" s="45">
        <v>440</v>
      </c>
      <c r="B13" s="46">
        <v>2.2976999999999999</v>
      </c>
      <c r="C13" s="47">
        <v>2.6185499999999995</v>
      </c>
      <c r="D13" s="43">
        <v>5.2220454545454542</v>
      </c>
      <c r="E13" s="44">
        <v>5.951249999999999</v>
      </c>
    </row>
    <row r="14" spans="1:5" x14ac:dyDescent="0.25">
      <c r="A14" s="45">
        <v>450</v>
      </c>
      <c r="B14" s="46">
        <v>2.34945</v>
      </c>
      <c r="C14" s="47">
        <v>2.6806499999999995</v>
      </c>
      <c r="D14" s="43">
        <v>5.2210000000000001</v>
      </c>
      <c r="E14" s="44">
        <v>5.956999999999999</v>
      </c>
    </row>
    <row r="15" spans="1:5" x14ac:dyDescent="0.25">
      <c r="A15" s="45">
        <v>473</v>
      </c>
      <c r="B15" s="46">
        <v>2.4736500000000001</v>
      </c>
      <c r="C15" s="47">
        <v>2.8151999999999999</v>
      </c>
      <c r="D15" s="43">
        <v>5.2297040169133195</v>
      </c>
      <c r="E15" s="44">
        <v>5.9517970401691329</v>
      </c>
    </row>
    <row r="16" spans="1:5" x14ac:dyDescent="0.25">
      <c r="A16" s="45">
        <v>500</v>
      </c>
      <c r="B16" s="46">
        <v>2.6185499999999995</v>
      </c>
      <c r="C16" s="47">
        <v>2.9807999999999995</v>
      </c>
      <c r="D16" s="43">
        <v>5.237099999999999</v>
      </c>
      <c r="E16" s="44">
        <v>5.9615999999999989</v>
      </c>
    </row>
    <row r="17" spans="1:5" x14ac:dyDescent="0.25">
      <c r="A17" s="45">
        <v>600</v>
      </c>
      <c r="B17" s="46">
        <v>3.1463999999999999</v>
      </c>
      <c r="C17" s="47">
        <v>3.5810999999999997</v>
      </c>
      <c r="D17" s="43">
        <v>5.2439999999999998</v>
      </c>
      <c r="E17" s="44">
        <v>5.9684999999999997</v>
      </c>
    </row>
    <row r="18" spans="1:5" x14ac:dyDescent="0.25">
      <c r="A18" s="45">
        <v>625</v>
      </c>
      <c r="B18" s="46">
        <v>3.2809499999999998</v>
      </c>
      <c r="C18" s="47">
        <v>3.726</v>
      </c>
      <c r="D18" s="43">
        <v>5.2495199999999995</v>
      </c>
      <c r="E18" s="44">
        <v>5.9615999999999998</v>
      </c>
    </row>
    <row r="19" spans="1:5" x14ac:dyDescent="0.25">
      <c r="A19" s="45">
        <v>650</v>
      </c>
      <c r="B19" s="46">
        <v>3.4154999999999998</v>
      </c>
      <c r="C19" s="47">
        <v>3.8708999999999998</v>
      </c>
      <c r="D19" s="43">
        <v>5.2546153846153842</v>
      </c>
      <c r="E19" s="44">
        <v>5.9552307692307691</v>
      </c>
    </row>
    <row r="20" spans="1:5" x14ac:dyDescent="0.25">
      <c r="A20" s="45">
        <v>660</v>
      </c>
      <c r="B20" s="46">
        <v>3.4672499999999999</v>
      </c>
      <c r="C20" s="47">
        <v>3.9329999999999994</v>
      </c>
      <c r="D20" s="43">
        <v>5.2534090909090905</v>
      </c>
      <c r="E20" s="44">
        <v>5.9590909090909081</v>
      </c>
    </row>
    <row r="21" spans="1:5" x14ac:dyDescent="0.25">
      <c r="A21" s="45">
        <v>710</v>
      </c>
      <c r="B21" s="46">
        <v>3.7570499999999996</v>
      </c>
      <c r="C21" s="47">
        <v>4.2745499999999996</v>
      </c>
      <c r="D21" s="43">
        <v>5.2916197183098586</v>
      </c>
      <c r="E21" s="44">
        <v>6.0204929577464785</v>
      </c>
    </row>
    <row r="22" spans="1:5" x14ac:dyDescent="0.25">
      <c r="A22" s="45">
        <v>740</v>
      </c>
      <c r="B22" s="46">
        <v>3.9122999999999997</v>
      </c>
      <c r="C22" s="47">
        <v>4.4504999999999999</v>
      </c>
      <c r="D22" s="43">
        <v>5.2868918918918908</v>
      </c>
      <c r="E22" s="44">
        <v>6.0141891891891888</v>
      </c>
    </row>
    <row r="23" spans="1:5" x14ac:dyDescent="0.25">
      <c r="A23" s="45">
        <v>750</v>
      </c>
      <c r="B23" s="46">
        <v>3.9640499999999999</v>
      </c>
      <c r="C23" s="47">
        <v>4.5125999999999999</v>
      </c>
      <c r="D23" s="43">
        <v>5.2854000000000001</v>
      </c>
      <c r="E23" s="44">
        <v>6.0167999999999999</v>
      </c>
    </row>
    <row r="24" spans="1:5" x14ac:dyDescent="0.25">
      <c r="A24" s="45">
        <v>946</v>
      </c>
      <c r="B24" s="46">
        <v>4.9990499999999995</v>
      </c>
      <c r="C24" s="47">
        <v>5.6924999999999999</v>
      </c>
      <c r="D24" s="43">
        <v>5.2844080338266375</v>
      </c>
      <c r="E24" s="44">
        <v>6.0174418604651159</v>
      </c>
    </row>
    <row r="25" spans="1:5" x14ac:dyDescent="0.25">
      <c r="A25" s="45">
        <v>1000</v>
      </c>
      <c r="B25" s="46">
        <v>5.2888500000000001</v>
      </c>
      <c r="C25" s="47">
        <v>6.0133499999999991</v>
      </c>
      <c r="D25" s="43">
        <v>5.2888500000000001</v>
      </c>
      <c r="E25" s="44">
        <v>6.0133499999999991</v>
      </c>
    </row>
    <row r="26" spans="1:5" x14ac:dyDescent="0.25">
      <c r="A26" s="45">
        <v>1364</v>
      </c>
      <c r="B26" s="46">
        <v>7.22</v>
      </c>
      <c r="C26" s="47">
        <v>8.2100000000000009</v>
      </c>
      <c r="D26" s="43">
        <v>5.2932551319648091</v>
      </c>
      <c r="E26" s="44">
        <v>6.019061583577713</v>
      </c>
    </row>
    <row r="27" spans="1:5" x14ac:dyDescent="0.25">
      <c r="A27" s="45">
        <v>1416</v>
      </c>
      <c r="B27" s="46">
        <v>7.4933999999999994</v>
      </c>
      <c r="C27" s="47">
        <v>8.5180500000000006</v>
      </c>
      <c r="D27" s="43">
        <v>5.2919491525423723</v>
      </c>
      <c r="E27" s="44">
        <v>6.0155720338983052</v>
      </c>
    </row>
    <row r="28" spans="1:5" x14ac:dyDescent="0.25">
      <c r="A28" s="45">
        <v>1420</v>
      </c>
      <c r="B28" s="46">
        <v>7.5140999999999991</v>
      </c>
      <c r="C28" s="47">
        <v>8.5387499999999985</v>
      </c>
      <c r="D28" s="43">
        <v>5.2916197183098586</v>
      </c>
      <c r="E28" s="44">
        <v>6.0132042253521112</v>
      </c>
    </row>
    <row r="29" spans="1:5" x14ac:dyDescent="0.25">
      <c r="A29" s="45">
        <v>1888</v>
      </c>
      <c r="B29" s="46">
        <v>10.01</v>
      </c>
      <c r="C29" s="47">
        <v>11.35</v>
      </c>
      <c r="D29" s="43">
        <v>5.3019067796610164</v>
      </c>
      <c r="E29" s="44">
        <v>6.0116525423728815</v>
      </c>
    </row>
    <row r="30" spans="1:5" x14ac:dyDescent="0.25">
      <c r="A30" s="45">
        <v>1890</v>
      </c>
      <c r="B30" s="46">
        <v>10.01</v>
      </c>
      <c r="C30" s="47">
        <v>11.353949999999999</v>
      </c>
      <c r="D30" s="43">
        <v>5.2962962962962967</v>
      </c>
      <c r="E30" s="44">
        <v>6.0073809523809523</v>
      </c>
    </row>
    <row r="31" spans="1:5" x14ac:dyDescent="0.25">
      <c r="A31" s="45">
        <v>1892</v>
      </c>
      <c r="B31" s="46">
        <v>10.018799999999999</v>
      </c>
      <c r="C31" s="47">
        <v>11.3643</v>
      </c>
      <c r="D31" s="43">
        <v>5.2953488372093016</v>
      </c>
      <c r="E31" s="44">
        <v>6.0065010570824526</v>
      </c>
    </row>
    <row r="32" spans="1:5" x14ac:dyDescent="0.25">
      <c r="A32" s="45">
        <v>1980</v>
      </c>
      <c r="B32" s="46">
        <v>10.474199999999998</v>
      </c>
      <c r="C32" s="47">
        <v>11.892149999999999</v>
      </c>
      <c r="D32" s="43">
        <v>5.2899999999999983</v>
      </c>
      <c r="E32" s="44">
        <v>6.0061363636363625</v>
      </c>
    </row>
    <row r="33" spans="1:5" x14ac:dyDescent="0.25">
      <c r="A33" s="45">
        <v>2000</v>
      </c>
      <c r="B33" s="46">
        <v>10.5777</v>
      </c>
      <c r="C33" s="47">
        <v>12.016349999999999</v>
      </c>
      <c r="D33" s="43">
        <v>5.2888500000000001</v>
      </c>
      <c r="E33" s="44">
        <v>6.0081749999999996</v>
      </c>
    </row>
    <row r="34" spans="1:5" x14ac:dyDescent="0.25">
      <c r="A34" s="45">
        <v>2046</v>
      </c>
      <c r="B34" s="46">
        <v>10.7433</v>
      </c>
      <c r="C34" s="47">
        <v>12.171599999999998</v>
      </c>
      <c r="D34" s="43">
        <v>5.2508797653958945</v>
      </c>
      <c r="E34" s="44">
        <v>5.9489736070381216</v>
      </c>
    </row>
    <row r="35" spans="1:5" x14ac:dyDescent="0.25">
      <c r="A35" s="45">
        <v>2130</v>
      </c>
      <c r="B35" s="46">
        <v>11.177999999999999</v>
      </c>
      <c r="C35" s="47">
        <v>12.709799999999998</v>
      </c>
      <c r="D35" s="43">
        <v>5.2478873239436616</v>
      </c>
      <c r="E35" s="44">
        <v>5.967042253521126</v>
      </c>
    </row>
    <row r="36" spans="1:5" x14ac:dyDescent="0.25">
      <c r="A36" s="45">
        <v>2250</v>
      </c>
      <c r="B36" s="46">
        <v>11.81</v>
      </c>
      <c r="C36" s="47">
        <v>13.43</v>
      </c>
      <c r="D36" s="43">
        <v>5.2488888888888887</v>
      </c>
      <c r="E36" s="44">
        <v>5.9688888888888894</v>
      </c>
    </row>
    <row r="37" spans="1:5" x14ac:dyDescent="0.25">
      <c r="A37" s="45">
        <v>2400</v>
      </c>
      <c r="B37" s="46">
        <v>11.64</v>
      </c>
      <c r="C37" s="47">
        <v>14.3</v>
      </c>
      <c r="D37" s="43">
        <v>4.8500000000000005</v>
      </c>
      <c r="E37" s="44">
        <v>5.9583333333333339</v>
      </c>
    </row>
    <row r="38" spans="1:5" x14ac:dyDescent="0.25">
      <c r="A38" s="45">
        <v>2500</v>
      </c>
      <c r="B38" s="46">
        <v>13.123799999999999</v>
      </c>
      <c r="C38" s="47">
        <v>14.914349999999999</v>
      </c>
      <c r="D38" s="43">
        <v>5.2495199999999995</v>
      </c>
      <c r="E38" s="44">
        <v>5.9657399999999994</v>
      </c>
    </row>
    <row r="39" spans="1:5" x14ac:dyDescent="0.25">
      <c r="A39" s="45">
        <v>2832</v>
      </c>
      <c r="B39" s="46">
        <v>14.893649999999999</v>
      </c>
      <c r="C39" s="47">
        <v>16.932599999999997</v>
      </c>
      <c r="D39" s="43">
        <v>5.2590572033898306</v>
      </c>
      <c r="E39" s="44">
        <v>5.9790254237288121</v>
      </c>
    </row>
    <row r="40" spans="1:5" x14ac:dyDescent="0.25">
      <c r="A40" s="45">
        <v>2838</v>
      </c>
      <c r="B40" s="46">
        <v>14.9247</v>
      </c>
      <c r="C40" s="47">
        <v>16.963649999999998</v>
      </c>
      <c r="D40" s="43">
        <v>5.2588794926004221</v>
      </c>
      <c r="E40" s="44">
        <v>5.9773255813953483</v>
      </c>
    </row>
    <row r="41" spans="1:5" x14ac:dyDescent="0.25">
      <c r="A41" s="45">
        <v>2840</v>
      </c>
      <c r="B41" s="46">
        <v>13.496399999999998</v>
      </c>
      <c r="C41" s="48">
        <v>15.349049999999998</v>
      </c>
      <c r="D41" s="43">
        <v>4.7522535211267591</v>
      </c>
      <c r="E41" s="44">
        <v>5.404595070422535</v>
      </c>
    </row>
    <row r="42" spans="1:5" x14ac:dyDescent="0.25">
      <c r="A42" s="45">
        <v>3520</v>
      </c>
      <c r="B42" s="46">
        <v>17.646750000000001</v>
      </c>
      <c r="C42" s="47">
        <v>20.068649999999998</v>
      </c>
      <c r="D42" s="43">
        <v>5.0132812500000004</v>
      </c>
      <c r="E42" s="44">
        <v>5.7013210227272717</v>
      </c>
    </row>
    <row r="43" spans="1:5" x14ac:dyDescent="0.25">
      <c r="A43" s="45">
        <v>3784</v>
      </c>
      <c r="B43" s="46">
        <v>18.971549999999997</v>
      </c>
      <c r="C43" s="47">
        <v>21.569399999999998</v>
      </c>
      <c r="D43" s="43">
        <v>5.0136231501057074</v>
      </c>
      <c r="E43" s="44">
        <v>5.7001585623678643</v>
      </c>
    </row>
    <row r="44" spans="1:5" x14ac:dyDescent="0.25">
      <c r="A44" s="45">
        <v>3960</v>
      </c>
      <c r="B44" s="46">
        <v>19.354499999999998</v>
      </c>
      <c r="C44" s="47">
        <v>22.148999999999997</v>
      </c>
      <c r="D44" s="43">
        <v>4.8874999999999993</v>
      </c>
      <c r="E44" s="44">
        <v>5.5931818181818178</v>
      </c>
    </row>
    <row r="45" spans="1:5" x14ac:dyDescent="0.25">
      <c r="A45" s="45">
        <v>4000</v>
      </c>
      <c r="B45" s="46">
        <v>19.04</v>
      </c>
      <c r="C45" s="47">
        <v>21.76</v>
      </c>
      <c r="D45" s="43">
        <v>4.76</v>
      </c>
      <c r="E45" s="44">
        <v>5.44</v>
      </c>
    </row>
    <row r="46" spans="1:5" x14ac:dyDescent="0.25">
      <c r="A46" s="45">
        <v>4080</v>
      </c>
      <c r="B46" s="46">
        <v>19.40625</v>
      </c>
      <c r="C46" s="47">
        <v>22.200749999999999</v>
      </c>
      <c r="D46" s="43">
        <v>4.7564338235294112</v>
      </c>
      <c r="E46" s="44">
        <v>5.4413602941176471</v>
      </c>
    </row>
    <row r="47" spans="1:5" x14ac:dyDescent="0.25">
      <c r="A47" s="45">
        <v>4092</v>
      </c>
      <c r="B47" s="46">
        <v>19.468349999999997</v>
      </c>
      <c r="C47" s="47">
        <v>22.26285</v>
      </c>
      <c r="D47" s="43">
        <v>4.7576612903225799</v>
      </c>
      <c r="E47" s="44">
        <v>5.4405791788856304</v>
      </c>
    </row>
    <row r="48" spans="1:5" x14ac:dyDescent="0.25">
      <c r="A48" s="45">
        <v>4148</v>
      </c>
      <c r="B48" s="46">
        <v>19.739999999999998</v>
      </c>
      <c r="C48" s="47">
        <v>22.57</v>
      </c>
      <c r="D48" s="43">
        <v>4.7589199614271935</v>
      </c>
      <c r="E48" s="44">
        <v>5.4411764705882355</v>
      </c>
    </row>
    <row r="49" spans="1:5" x14ac:dyDescent="0.25">
      <c r="A49" s="45">
        <v>4260</v>
      </c>
      <c r="B49" s="46">
        <v>20.254949999999997</v>
      </c>
      <c r="C49" s="47">
        <v>23.028749999999999</v>
      </c>
      <c r="D49" s="43">
        <v>4.7546830985915491</v>
      </c>
      <c r="E49" s="44">
        <v>5.40580985915493</v>
      </c>
    </row>
    <row r="50" spans="1:5" x14ac:dyDescent="0.25">
      <c r="A50" s="45">
        <v>4318</v>
      </c>
      <c r="B50" s="46">
        <v>20.51</v>
      </c>
      <c r="C50" s="47">
        <v>23.36</v>
      </c>
      <c r="D50" s="43">
        <v>4.7498842056507646</v>
      </c>
      <c r="E50" s="44">
        <v>5.4099119962945803</v>
      </c>
    </row>
    <row r="51" spans="1:5" x14ac:dyDescent="0.25">
      <c r="A51" s="45">
        <v>5000</v>
      </c>
      <c r="B51" s="46">
        <v>23.7636</v>
      </c>
      <c r="C51" s="47">
        <v>27.013500000000001</v>
      </c>
      <c r="D51" s="43">
        <v>4.7527200000000001</v>
      </c>
      <c r="E51" s="44">
        <v>5.4027000000000003</v>
      </c>
    </row>
    <row r="52" spans="1:5" x14ac:dyDescent="0.25">
      <c r="A52" s="45">
        <v>5115</v>
      </c>
      <c r="B52" s="46">
        <v>24.312149999999995</v>
      </c>
      <c r="C52" s="47">
        <v>27.634499999999996</v>
      </c>
      <c r="D52" s="43">
        <v>4.7531085043988259</v>
      </c>
      <c r="E52" s="44">
        <v>5.402639296187683</v>
      </c>
    </row>
    <row r="53" spans="1:5" x14ac:dyDescent="0.25">
      <c r="A53" s="45">
        <v>5325</v>
      </c>
      <c r="B53" s="46">
        <v>25.305749999999996</v>
      </c>
      <c r="C53" s="48">
        <v>28.773</v>
      </c>
      <c r="D53" s="43">
        <v>4.7522535211267591</v>
      </c>
      <c r="E53" s="44">
        <v>5.4033802816901408</v>
      </c>
    </row>
    <row r="54" spans="1:5" x14ac:dyDescent="0.25">
      <c r="A54" s="45">
        <v>5940</v>
      </c>
      <c r="B54" s="46">
        <v>29.11</v>
      </c>
      <c r="C54" s="47">
        <v>33.090000000000003</v>
      </c>
      <c r="D54" s="43">
        <v>4.9006734006734005</v>
      </c>
      <c r="E54" s="44">
        <v>5.5707070707070718</v>
      </c>
    </row>
    <row r="55" spans="1:5" x14ac:dyDescent="0.25">
      <c r="A55" s="45">
        <v>6138</v>
      </c>
      <c r="B55" s="46">
        <v>30.056399999999996</v>
      </c>
      <c r="C55" s="47">
        <v>34.175699999999999</v>
      </c>
      <c r="D55" s="43">
        <v>4.8967741935483859</v>
      </c>
      <c r="E55" s="44">
        <v>5.5678885630498529</v>
      </c>
    </row>
    <row r="56" spans="1:5" x14ac:dyDescent="0.25">
      <c r="A56" s="45">
        <v>6390</v>
      </c>
      <c r="B56" s="46">
        <v>31.184549999999998</v>
      </c>
      <c r="C56" s="47">
        <v>35.459099999999992</v>
      </c>
      <c r="D56" s="43">
        <v>4.8802112676056337</v>
      </c>
      <c r="E56" s="44">
        <v>5.5491549295774636</v>
      </c>
    </row>
    <row r="57" spans="1:5" x14ac:dyDescent="0.25">
      <c r="A57" s="45">
        <v>6600</v>
      </c>
      <c r="B57" s="46">
        <v>32.21</v>
      </c>
      <c r="C57" s="47">
        <v>36.630000000000003</v>
      </c>
      <c r="D57" s="43">
        <v>4.8803030303030308</v>
      </c>
      <c r="E57" s="44">
        <v>5.55</v>
      </c>
    </row>
    <row r="58" spans="1:5" x14ac:dyDescent="0.25">
      <c r="A58" s="45">
        <v>7100</v>
      </c>
      <c r="B58" s="46">
        <v>33.927299999999995</v>
      </c>
      <c r="C58" s="47">
        <v>38.574449999999999</v>
      </c>
      <c r="D58" s="43">
        <v>4.7784929577464785</v>
      </c>
      <c r="E58" s="44">
        <v>5.4330211267605639</v>
      </c>
    </row>
    <row r="59" spans="1:5" x14ac:dyDescent="0.25">
      <c r="A59" s="45">
        <v>7920</v>
      </c>
      <c r="B59" s="46">
        <v>37.84995</v>
      </c>
      <c r="C59" s="47">
        <v>43.024949999999997</v>
      </c>
      <c r="D59" s="43">
        <v>4.7790340909090911</v>
      </c>
      <c r="E59" s="44">
        <v>5.4324431818181811</v>
      </c>
    </row>
    <row r="60" spans="1:5" x14ac:dyDescent="0.25">
      <c r="A60" s="45">
        <v>8184</v>
      </c>
      <c r="B60" s="46">
        <v>39.112649999999995</v>
      </c>
      <c r="C60" s="47">
        <v>44.4636</v>
      </c>
      <c r="D60" s="43">
        <v>4.77916055718475</v>
      </c>
      <c r="E60" s="44">
        <v>5.4329912023460407</v>
      </c>
    </row>
    <row r="61" spans="1:5" x14ac:dyDescent="0.25">
      <c r="A61" s="45">
        <v>8520</v>
      </c>
      <c r="B61" s="46">
        <v>40.499549999999999</v>
      </c>
      <c r="C61" s="47">
        <v>46.047150000000002</v>
      </c>
      <c r="D61" s="43">
        <v>4.753468309859155</v>
      </c>
      <c r="E61" s="44">
        <v>5.4045950704225358</v>
      </c>
    </row>
    <row r="62" spans="1:5" x14ac:dyDescent="0.25">
      <c r="A62" s="45">
        <v>8880</v>
      </c>
      <c r="B62" s="46">
        <v>42.18</v>
      </c>
      <c r="C62" s="47">
        <v>47.95</v>
      </c>
      <c r="D62" s="43">
        <v>4.75</v>
      </c>
      <c r="E62" s="44">
        <v>5.3997747747747749</v>
      </c>
    </row>
    <row r="63" spans="1:5" ht="15.75" thickBot="1" x14ac:dyDescent="0.3">
      <c r="A63" s="49">
        <v>10650</v>
      </c>
      <c r="B63" s="50">
        <v>47.34</v>
      </c>
      <c r="C63" s="51">
        <v>53.82</v>
      </c>
      <c r="D63" s="52">
        <v>4.4450704225352116</v>
      </c>
      <c r="E63" s="53">
        <v>5.0535211267605629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27AE3D85DDF46B67C9402038DC7E7" ma:contentTypeVersion="12" ma:contentTypeDescription="Create a new document." ma:contentTypeScope="" ma:versionID="b22d2e7b2b497ec847120a1f5be92b64">
  <xsd:schema xmlns:xsd="http://www.w3.org/2001/XMLSchema" xmlns:xs="http://www.w3.org/2001/XMLSchema" xmlns:p="http://schemas.microsoft.com/office/2006/metadata/properties" xmlns:ns3="db186d40-2b77-4db7-b27c-e7f4f00b3efb" xmlns:ns4="adb3b35c-5821-4f5a-b1a5-33af797ef9e2" targetNamespace="http://schemas.microsoft.com/office/2006/metadata/properties" ma:root="true" ma:fieldsID="18ba9c9c1c69183a9b4f31dd62f81bb9" ns3:_="" ns4:_="">
    <xsd:import namespace="db186d40-2b77-4db7-b27c-e7f4f00b3efb"/>
    <xsd:import namespace="adb3b35c-5821-4f5a-b1a5-33af797ef9e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86d40-2b77-4db7-b27c-e7f4f00b3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b3b35c-5821-4f5a-b1a5-33af797ef9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968941-4364-4DC2-9C5E-D9EB42CADEAF}">
  <ds:schemaRefs>
    <ds:schemaRef ds:uri="http://purl.org/dc/dcmitype/"/>
    <ds:schemaRef ds:uri="http://purl.org/dc/elements/1.1/"/>
    <ds:schemaRef ds:uri="http://purl.org/dc/terms/"/>
    <ds:schemaRef ds:uri="http://schemas.microsoft.com/office/infopath/2007/PartnerControls"/>
    <ds:schemaRef ds:uri="adb3b35c-5821-4f5a-b1a5-33af797ef9e2"/>
    <ds:schemaRef ds:uri="http://www.w3.org/XML/1998/namespace"/>
    <ds:schemaRef ds:uri="http://schemas.microsoft.com/office/2006/documentManagement/types"/>
    <ds:schemaRef ds:uri="http://schemas.openxmlformats.org/package/2006/metadata/core-properties"/>
    <ds:schemaRef ds:uri="db186d40-2b77-4db7-b27c-e7f4f00b3efb"/>
    <ds:schemaRef ds:uri="http://schemas.microsoft.com/office/2006/metadata/properties"/>
  </ds:schemaRefs>
</ds:datastoreItem>
</file>

<file path=customXml/itemProps2.xml><?xml version="1.0" encoding="utf-8"?>
<ds:datastoreItem xmlns:ds="http://schemas.openxmlformats.org/officeDocument/2006/customXml" ds:itemID="{5B3DC917-D084-42FE-8A3A-24078731E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86d40-2b77-4db7-b27c-e7f4f00b3efb"/>
    <ds:schemaRef ds:uri="adb3b35c-5821-4f5a-b1a5-33af797ef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A8A0EC-9A9F-4F08-AFF1-A691A6256A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Application</vt:lpstr>
      <vt:lpstr>Data Validation</vt:lpstr>
      <vt:lpstr>Classification</vt:lpstr>
      <vt:lpstr>MBLL_Source_Point</vt:lpstr>
      <vt:lpstr>Private_Distribution</vt:lpstr>
      <vt:lpstr>Shippers_Currency</vt:lpstr>
      <vt:lpstr>U.S.A.</vt:lpstr>
    </vt:vector>
  </TitlesOfParts>
  <Company>Manitoba Liquor &amp; Lotteries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Figler</dc:creator>
  <cp:lastModifiedBy>Jocelyn Santiago</cp:lastModifiedBy>
  <cp:lastPrinted>2018-07-16T19:12:21Z</cp:lastPrinted>
  <dcterms:created xsi:type="dcterms:W3CDTF">2017-01-25T15:18:40Z</dcterms:created>
  <dcterms:modified xsi:type="dcterms:W3CDTF">2021-04-21T16:45:09Z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0x01010041E27AE3D85DDF46B67C9402038DC7E7</vt:lpwstr>
  </property>
</Properties>
</file>